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chenry\Documents\TMP\TEMPORAL Para web\Documentos\"/>
    </mc:Choice>
  </mc:AlternateContent>
  <xr:revisionPtr revIDLastSave="0" documentId="13_ncr:1_{DFC9A158-69DE-40A3-B080-B85CB2B90154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Norma Urbana - ANU base" sheetId="9" r:id="rId1"/>
    <sheet name="Cálculo de área y costos" sheetId="8" r:id="rId2"/>
    <sheet name="Reparto C&amp;B" sheetId="10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0" l="1"/>
  <c r="C10" i="10"/>
  <c r="D10" i="10"/>
  <c r="M10" i="10" s="1"/>
  <c r="E10" i="10"/>
  <c r="F10" i="10"/>
  <c r="G10" i="10"/>
  <c r="L10" i="10"/>
  <c r="N10" i="10"/>
  <c r="O10" i="10" s="1"/>
  <c r="B11" i="10"/>
  <c r="C11" i="10"/>
  <c r="D11" i="10"/>
  <c r="E11" i="10"/>
  <c r="F11" i="10"/>
  <c r="G11" i="10"/>
  <c r="L11" i="10"/>
  <c r="N11" i="10" s="1"/>
  <c r="O11" i="10" s="1"/>
  <c r="M11" i="10"/>
  <c r="B12" i="10"/>
  <c r="C12" i="10"/>
  <c r="D12" i="10"/>
  <c r="M12" i="10" s="1"/>
  <c r="E12" i="10"/>
  <c r="F12" i="10"/>
  <c r="G12" i="10"/>
  <c r="L12" i="10"/>
  <c r="N12" i="10"/>
  <c r="O12" i="10" s="1"/>
  <c r="B13" i="10"/>
  <c r="C13" i="10"/>
  <c r="D13" i="10"/>
  <c r="E13" i="10"/>
  <c r="F13" i="10"/>
  <c r="G13" i="10"/>
  <c r="L13" i="10"/>
  <c r="N13" i="10" s="1"/>
  <c r="O13" i="10" s="1"/>
  <c r="M13" i="10"/>
  <c r="B14" i="10"/>
  <c r="C14" i="10"/>
  <c r="D14" i="10"/>
  <c r="M14" i="10" s="1"/>
  <c r="E14" i="10"/>
  <c r="F14" i="10"/>
  <c r="G14" i="10"/>
  <c r="L14" i="10"/>
  <c r="N14" i="10" s="1"/>
  <c r="O14" i="10" s="1"/>
  <c r="B15" i="10"/>
  <c r="C15" i="10"/>
  <c r="D15" i="10"/>
  <c r="E15" i="10"/>
  <c r="F15" i="10"/>
  <c r="G15" i="10"/>
  <c r="L15" i="10"/>
  <c r="N15" i="10" s="1"/>
  <c r="O15" i="10" s="1"/>
  <c r="M15" i="10"/>
  <c r="B16" i="10"/>
  <c r="C16" i="10"/>
  <c r="D16" i="10"/>
  <c r="M16" i="10" s="1"/>
  <c r="E16" i="10"/>
  <c r="F16" i="10"/>
  <c r="G16" i="10"/>
  <c r="L16" i="10"/>
  <c r="N16" i="10" s="1"/>
  <c r="O16" i="10" s="1"/>
  <c r="B17" i="10"/>
  <c r="C17" i="10"/>
  <c r="D17" i="10"/>
  <c r="E17" i="10"/>
  <c r="F17" i="10"/>
  <c r="G17" i="10"/>
  <c r="L17" i="10"/>
  <c r="M17" i="10"/>
  <c r="N17" i="10"/>
  <c r="O17" i="10"/>
  <c r="B18" i="10"/>
  <c r="C18" i="10"/>
  <c r="D18" i="10"/>
  <c r="M18" i="10" s="1"/>
  <c r="E18" i="10"/>
  <c r="F18" i="10"/>
  <c r="G18" i="10"/>
  <c r="L18" i="10"/>
  <c r="N18" i="10"/>
  <c r="O18" i="10" s="1"/>
  <c r="B19" i="10"/>
  <c r="C19" i="10"/>
  <c r="D19" i="10"/>
  <c r="E19" i="10"/>
  <c r="F19" i="10"/>
  <c r="G19" i="10"/>
  <c r="L19" i="10"/>
  <c r="N19" i="10" s="1"/>
  <c r="O19" i="10" s="1"/>
  <c r="M19" i="10"/>
  <c r="B20" i="10"/>
  <c r="C20" i="10"/>
  <c r="D20" i="10"/>
  <c r="M20" i="10" s="1"/>
  <c r="E20" i="10"/>
  <c r="F20" i="10"/>
  <c r="G20" i="10"/>
  <c r="L20" i="10"/>
  <c r="N20" i="10" s="1"/>
  <c r="O20" i="10" s="1"/>
  <c r="B21" i="10"/>
  <c r="C21" i="10"/>
  <c r="D21" i="10"/>
  <c r="E21" i="10"/>
  <c r="F21" i="10"/>
  <c r="G21" i="10"/>
  <c r="L21" i="10"/>
  <c r="M21" i="10"/>
  <c r="N21" i="10"/>
  <c r="O21" i="10"/>
  <c r="B22" i="10"/>
  <c r="C22" i="10"/>
  <c r="D22" i="10"/>
  <c r="M22" i="10" s="1"/>
  <c r="E22" i="10"/>
  <c r="F22" i="10"/>
  <c r="G22" i="10"/>
  <c r="L22" i="10"/>
  <c r="N22" i="10"/>
  <c r="O22" i="10" s="1"/>
  <c r="B23" i="10"/>
  <c r="C23" i="10"/>
  <c r="D23" i="10"/>
  <c r="E23" i="10"/>
  <c r="F23" i="10"/>
  <c r="G23" i="10"/>
  <c r="L23" i="10"/>
  <c r="N23" i="10" s="1"/>
  <c r="O23" i="10" s="1"/>
  <c r="M23" i="10"/>
  <c r="B24" i="10"/>
  <c r="C24" i="10"/>
  <c r="D24" i="10"/>
  <c r="M24" i="10" s="1"/>
  <c r="E24" i="10"/>
  <c r="F24" i="10"/>
  <c r="G24" i="10"/>
  <c r="L24" i="10"/>
  <c r="N24" i="10" s="1"/>
  <c r="O24" i="10" s="1"/>
  <c r="B25" i="10"/>
  <c r="C25" i="10"/>
  <c r="D25" i="10"/>
  <c r="E25" i="10"/>
  <c r="F25" i="10"/>
  <c r="G25" i="10"/>
  <c r="L25" i="10"/>
  <c r="M25" i="10"/>
  <c r="N25" i="10"/>
  <c r="O25" i="10"/>
  <c r="B26" i="10"/>
  <c r="C26" i="10"/>
  <c r="D26" i="10"/>
  <c r="M26" i="10" s="1"/>
  <c r="E26" i="10"/>
  <c r="F26" i="10"/>
  <c r="G26" i="10"/>
  <c r="L26" i="10"/>
  <c r="N26" i="10"/>
  <c r="O26" i="10" s="1"/>
  <c r="B27" i="10"/>
  <c r="C27" i="10"/>
  <c r="D27" i="10"/>
  <c r="E27" i="10"/>
  <c r="F27" i="10"/>
  <c r="G27" i="10"/>
  <c r="L27" i="10"/>
  <c r="N27" i="10" s="1"/>
  <c r="O27" i="10" s="1"/>
  <c r="M27" i="10"/>
  <c r="B28" i="10"/>
  <c r="C28" i="10"/>
  <c r="D28" i="10"/>
  <c r="M28" i="10" s="1"/>
  <c r="E28" i="10"/>
  <c r="F28" i="10"/>
  <c r="G28" i="10"/>
  <c r="L28" i="10"/>
  <c r="N28" i="10" s="1"/>
  <c r="O28" i="10" s="1"/>
  <c r="B29" i="10"/>
  <c r="C29" i="10"/>
  <c r="D29" i="10"/>
  <c r="E29" i="10"/>
  <c r="F29" i="10"/>
  <c r="G29" i="10"/>
  <c r="L29" i="10"/>
  <c r="N29" i="10" s="1"/>
  <c r="O29" i="10" s="1"/>
  <c r="M29" i="10"/>
  <c r="B30" i="10"/>
  <c r="C30" i="10"/>
  <c r="D30" i="10"/>
  <c r="M30" i="10" s="1"/>
  <c r="E30" i="10"/>
  <c r="F30" i="10"/>
  <c r="G30" i="10"/>
  <c r="L30" i="10"/>
  <c r="N30" i="10"/>
  <c r="O30" i="10" s="1"/>
  <c r="B31" i="10"/>
  <c r="C31" i="10"/>
  <c r="D31" i="10"/>
  <c r="E31" i="10"/>
  <c r="F31" i="10"/>
  <c r="G31" i="10"/>
  <c r="L31" i="10"/>
  <c r="M31" i="10"/>
  <c r="N31" i="10"/>
  <c r="O31" i="10"/>
  <c r="B32" i="10"/>
  <c r="C32" i="10"/>
  <c r="D32" i="10"/>
  <c r="M32" i="10" s="1"/>
  <c r="E32" i="10"/>
  <c r="F32" i="10"/>
  <c r="G32" i="10"/>
  <c r="L32" i="10"/>
  <c r="N32" i="10" s="1"/>
  <c r="O32" i="10" s="1"/>
  <c r="B33" i="10"/>
  <c r="C33" i="10"/>
  <c r="D33" i="10"/>
  <c r="E33" i="10"/>
  <c r="F33" i="10"/>
  <c r="G33" i="10"/>
  <c r="L33" i="10"/>
  <c r="N33" i="10" s="1"/>
  <c r="O33" i="10" s="1"/>
  <c r="M33" i="10"/>
  <c r="B34" i="10"/>
  <c r="C34" i="10"/>
  <c r="D34" i="10"/>
  <c r="M34" i="10" s="1"/>
  <c r="E34" i="10"/>
  <c r="F34" i="10"/>
  <c r="G34" i="10"/>
  <c r="L34" i="10"/>
  <c r="N34" i="10"/>
  <c r="O34" i="10" s="1"/>
  <c r="B35" i="10"/>
  <c r="C35" i="10"/>
  <c r="D35" i="10"/>
  <c r="E35" i="10"/>
  <c r="F35" i="10"/>
  <c r="G35" i="10"/>
  <c r="L35" i="10"/>
  <c r="N35" i="10" s="1"/>
  <c r="O35" i="10" s="1"/>
  <c r="M35" i="10"/>
  <c r="B36" i="10"/>
  <c r="C36" i="10"/>
  <c r="D36" i="10"/>
  <c r="M36" i="10" s="1"/>
  <c r="E36" i="10"/>
  <c r="F36" i="10"/>
  <c r="G36" i="10"/>
  <c r="L36" i="10"/>
  <c r="N36" i="10" s="1"/>
  <c r="O36" i="10" s="1"/>
  <c r="B37" i="10"/>
  <c r="C37" i="10"/>
  <c r="D37" i="10"/>
  <c r="E37" i="10"/>
  <c r="F37" i="10"/>
  <c r="G37" i="10"/>
  <c r="L37" i="10"/>
  <c r="N37" i="10" s="1"/>
  <c r="O37" i="10" s="1"/>
  <c r="M37" i="10"/>
  <c r="B38" i="10"/>
  <c r="C38" i="10"/>
  <c r="D38" i="10"/>
  <c r="M38" i="10" s="1"/>
  <c r="E38" i="10"/>
  <c r="F38" i="10"/>
  <c r="G38" i="10"/>
  <c r="L38" i="10"/>
  <c r="N38" i="10"/>
  <c r="O38" i="10" s="1"/>
  <c r="B39" i="10"/>
  <c r="C39" i="10"/>
  <c r="D39" i="10"/>
  <c r="E39" i="10"/>
  <c r="F39" i="10"/>
  <c r="G39" i="10"/>
  <c r="L39" i="10"/>
  <c r="M39" i="10"/>
  <c r="N39" i="10"/>
  <c r="O39" i="10"/>
  <c r="B40" i="10"/>
  <c r="C40" i="10"/>
  <c r="D40" i="10"/>
  <c r="M40" i="10" s="1"/>
  <c r="E40" i="10"/>
  <c r="F40" i="10"/>
  <c r="G40" i="10"/>
  <c r="L40" i="10"/>
  <c r="N40" i="10" s="1"/>
  <c r="O40" i="10" s="1"/>
  <c r="B41" i="10"/>
  <c r="C41" i="10"/>
  <c r="D41" i="10"/>
  <c r="E41" i="10"/>
  <c r="F41" i="10"/>
  <c r="G41" i="10"/>
  <c r="L41" i="10"/>
  <c r="N41" i="10" s="1"/>
  <c r="O41" i="10" s="1"/>
  <c r="M41" i="10"/>
  <c r="B42" i="10"/>
  <c r="C42" i="10"/>
  <c r="D42" i="10"/>
  <c r="M42" i="10" s="1"/>
  <c r="E42" i="10"/>
  <c r="F42" i="10"/>
  <c r="G42" i="10"/>
  <c r="L42" i="10"/>
  <c r="N42" i="10"/>
  <c r="O42" i="10" s="1"/>
  <c r="B43" i="10"/>
  <c r="C43" i="10"/>
  <c r="D43" i="10"/>
  <c r="E43" i="10"/>
  <c r="F43" i="10"/>
  <c r="G43" i="10"/>
  <c r="L43" i="10"/>
  <c r="M43" i="10"/>
  <c r="N43" i="10"/>
  <c r="O43" i="10"/>
  <c r="B44" i="10"/>
  <c r="C44" i="10"/>
  <c r="D44" i="10"/>
  <c r="M44" i="10" s="1"/>
  <c r="E44" i="10"/>
  <c r="F44" i="10"/>
  <c r="G44" i="10"/>
  <c r="L44" i="10"/>
  <c r="N44" i="10"/>
  <c r="O44" i="10" s="1"/>
  <c r="B45" i="10"/>
  <c r="C45" i="10"/>
  <c r="D45" i="10"/>
  <c r="E45" i="10"/>
  <c r="F45" i="10"/>
  <c r="G45" i="10"/>
  <c r="L45" i="10"/>
  <c r="N45" i="10" s="1"/>
  <c r="M45" i="10"/>
  <c r="O45" i="10"/>
  <c r="B46" i="10"/>
  <c r="C46" i="10"/>
  <c r="D46" i="10"/>
  <c r="E46" i="10"/>
  <c r="F46" i="10"/>
  <c r="G46" i="10"/>
  <c r="L46" i="10"/>
  <c r="N46" i="10" s="1"/>
  <c r="O46" i="10" s="1"/>
  <c r="B47" i="10"/>
  <c r="C47" i="10"/>
  <c r="D47" i="10"/>
  <c r="E47" i="10"/>
  <c r="F47" i="10"/>
  <c r="G47" i="10"/>
  <c r="L47" i="10"/>
  <c r="M47" i="10"/>
  <c r="N47" i="10"/>
  <c r="O47" i="10"/>
  <c r="B48" i="10"/>
  <c r="C48" i="10"/>
  <c r="D48" i="10"/>
  <c r="M48" i="10" s="1"/>
  <c r="E48" i="10"/>
  <c r="F48" i="10"/>
  <c r="G48" i="10"/>
  <c r="L48" i="10"/>
  <c r="N48" i="10"/>
  <c r="O48" i="10" s="1"/>
  <c r="B49" i="10"/>
  <c r="C49" i="10"/>
  <c r="D49" i="10"/>
  <c r="E49" i="10"/>
  <c r="F49" i="10"/>
  <c r="G49" i="10"/>
  <c r="L49" i="10"/>
  <c r="N49" i="10" s="1"/>
  <c r="M49" i="10"/>
  <c r="O49" i="10"/>
  <c r="B50" i="10"/>
  <c r="C50" i="10"/>
  <c r="D50" i="10"/>
  <c r="E50" i="10"/>
  <c r="F50" i="10"/>
  <c r="G50" i="10"/>
  <c r="L50" i="10"/>
  <c r="N50" i="10" s="1"/>
  <c r="O50" i="10" s="1"/>
  <c r="B51" i="10"/>
  <c r="C51" i="10"/>
  <c r="D51" i="10"/>
  <c r="E51" i="10"/>
  <c r="F51" i="10"/>
  <c r="G51" i="10"/>
  <c r="L51" i="10"/>
  <c r="M51" i="10"/>
  <c r="N51" i="10"/>
  <c r="O51" i="10"/>
  <c r="B52" i="10"/>
  <c r="C52" i="10"/>
  <c r="D52" i="10"/>
  <c r="M52" i="10" s="1"/>
  <c r="E52" i="10"/>
  <c r="F52" i="10"/>
  <c r="G52" i="10"/>
  <c r="L52" i="10"/>
  <c r="N52" i="10"/>
  <c r="O52" i="10" s="1"/>
  <c r="B53" i="10"/>
  <c r="C53" i="10"/>
  <c r="D53" i="10"/>
  <c r="E53" i="10"/>
  <c r="F53" i="10"/>
  <c r="G53" i="10"/>
  <c r="L53" i="10"/>
  <c r="N53" i="10" s="1"/>
  <c r="O53" i="10" s="1"/>
  <c r="M53" i="10"/>
  <c r="B54" i="10"/>
  <c r="C54" i="10"/>
  <c r="D54" i="10"/>
  <c r="E54" i="10"/>
  <c r="F54" i="10"/>
  <c r="G54" i="10"/>
  <c r="L54" i="10"/>
  <c r="N54" i="10" s="1"/>
  <c r="O54" i="10" s="1"/>
  <c r="B55" i="10"/>
  <c r="C55" i="10"/>
  <c r="D55" i="10"/>
  <c r="E55" i="10"/>
  <c r="F55" i="10"/>
  <c r="G55" i="10"/>
  <c r="L55" i="10"/>
  <c r="M55" i="10"/>
  <c r="N55" i="10"/>
  <c r="O55" i="10"/>
  <c r="B56" i="10"/>
  <c r="C56" i="10"/>
  <c r="D56" i="10"/>
  <c r="M56" i="10" s="1"/>
  <c r="E56" i="10"/>
  <c r="F56" i="10"/>
  <c r="G56" i="10"/>
  <c r="L56" i="10"/>
  <c r="N56" i="10"/>
  <c r="O56" i="10" s="1"/>
  <c r="B57" i="10"/>
  <c r="C57" i="10"/>
  <c r="D57" i="10"/>
  <c r="E57" i="10"/>
  <c r="F57" i="10"/>
  <c r="G57" i="10"/>
  <c r="L57" i="10"/>
  <c r="N57" i="10" s="1"/>
  <c r="M57" i="10"/>
  <c r="O57" i="10"/>
  <c r="B58" i="10"/>
  <c r="C58" i="10"/>
  <c r="D58" i="10"/>
  <c r="E58" i="10"/>
  <c r="F58" i="10"/>
  <c r="G58" i="10"/>
  <c r="L58" i="10"/>
  <c r="N58" i="10" s="1"/>
  <c r="O58" i="10" s="1"/>
  <c r="B59" i="10"/>
  <c r="C59" i="10"/>
  <c r="D59" i="10"/>
  <c r="E59" i="10"/>
  <c r="F59" i="10"/>
  <c r="G59" i="10"/>
  <c r="L59" i="10"/>
  <c r="M59" i="10"/>
  <c r="N59" i="10"/>
  <c r="O59" i="10"/>
  <c r="B60" i="10"/>
  <c r="C60" i="10"/>
  <c r="D60" i="10"/>
  <c r="M60" i="10" s="1"/>
  <c r="E60" i="10"/>
  <c r="F60" i="10"/>
  <c r="G60" i="10"/>
  <c r="L60" i="10"/>
  <c r="N60" i="10"/>
  <c r="O60" i="10" s="1"/>
  <c r="B61" i="10"/>
  <c r="C61" i="10"/>
  <c r="D61" i="10"/>
  <c r="E61" i="10"/>
  <c r="F61" i="10"/>
  <c r="G61" i="10"/>
  <c r="L61" i="10"/>
  <c r="N61" i="10" s="1"/>
  <c r="M61" i="10"/>
  <c r="O61" i="10"/>
  <c r="B62" i="10"/>
  <c r="C62" i="10"/>
  <c r="D62" i="10"/>
  <c r="E62" i="10"/>
  <c r="F62" i="10"/>
  <c r="G62" i="10"/>
  <c r="L62" i="10"/>
  <c r="N62" i="10" s="1"/>
  <c r="O62" i="10" s="1"/>
  <c r="B63" i="10"/>
  <c r="C63" i="10"/>
  <c r="D63" i="10"/>
  <c r="E63" i="10"/>
  <c r="F63" i="10"/>
  <c r="G63" i="10"/>
  <c r="L63" i="10"/>
  <c r="M63" i="10"/>
  <c r="N63" i="10"/>
  <c r="O63" i="10"/>
  <c r="B64" i="10"/>
  <c r="C64" i="10"/>
  <c r="D64" i="10"/>
  <c r="M64" i="10" s="1"/>
  <c r="E64" i="10"/>
  <c r="F64" i="10"/>
  <c r="G64" i="10"/>
  <c r="L64" i="10"/>
  <c r="N64" i="10"/>
  <c r="O64" i="10" s="1"/>
  <c r="B65" i="10"/>
  <c r="C65" i="10"/>
  <c r="D65" i="10"/>
  <c r="E65" i="10"/>
  <c r="F65" i="10"/>
  <c r="G65" i="10"/>
  <c r="L65" i="10"/>
  <c r="N65" i="10" s="1"/>
  <c r="O65" i="10" s="1"/>
  <c r="M65" i="10"/>
  <c r="B66" i="10"/>
  <c r="C66" i="10"/>
  <c r="D66" i="10"/>
  <c r="E66" i="10"/>
  <c r="F66" i="10"/>
  <c r="G66" i="10"/>
  <c r="L66" i="10"/>
  <c r="N66" i="10" s="1"/>
  <c r="O66" i="10" s="1"/>
  <c r="B67" i="10"/>
  <c r="C67" i="10"/>
  <c r="D67" i="10"/>
  <c r="E67" i="10"/>
  <c r="F67" i="10"/>
  <c r="G67" i="10"/>
  <c r="L67" i="10"/>
  <c r="M67" i="10"/>
  <c r="N67" i="10"/>
  <c r="O67" i="10"/>
  <c r="B68" i="10"/>
  <c r="C68" i="10"/>
  <c r="D68" i="10"/>
  <c r="M68" i="10" s="1"/>
  <c r="E68" i="10"/>
  <c r="F68" i="10"/>
  <c r="G68" i="10"/>
  <c r="L68" i="10"/>
  <c r="N68" i="10"/>
  <c r="O68" i="10" s="1"/>
  <c r="B69" i="10"/>
  <c r="C69" i="10"/>
  <c r="D69" i="10"/>
  <c r="E69" i="10"/>
  <c r="F69" i="10"/>
  <c r="G69" i="10"/>
  <c r="L69" i="10"/>
  <c r="N69" i="10" s="1"/>
  <c r="M69" i="10"/>
  <c r="O69" i="10"/>
  <c r="B70" i="10"/>
  <c r="C70" i="10"/>
  <c r="D70" i="10"/>
  <c r="E70" i="10"/>
  <c r="F70" i="10"/>
  <c r="G70" i="10"/>
  <c r="L70" i="10"/>
  <c r="N70" i="10" s="1"/>
  <c r="O70" i="10" s="1"/>
  <c r="B71" i="10"/>
  <c r="C71" i="10"/>
  <c r="D71" i="10"/>
  <c r="E71" i="10"/>
  <c r="F71" i="10"/>
  <c r="G71" i="10"/>
  <c r="L71" i="10"/>
  <c r="M71" i="10"/>
  <c r="N71" i="10"/>
  <c r="O71" i="10"/>
  <c r="B72" i="10"/>
  <c r="C72" i="10"/>
  <c r="D72" i="10"/>
  <c r="M72" i="10" s="1"/>
  <c r="E72" i="10"/>
  <c r="F72" i="10"/>
  <c r="G72" i="10"/>
  <c r="L72" i="10"/>
  <c r="N72" i="10"/>
  <c r="O72" i="10" s="1"/>
  <c r="B73" i="10"/>
  <c r="C73" i="10"/>
  <c r="D73" i="10"/>
  <c r="E73" i="10"/>
  <c r="F73" i="10"/>
  <c r="G73" i="10"/>
  <c r="L73" i="10"/>
  <c r="N73" i="10" s="1"/>
  <c r="M73" i="10"/>
  <c r="O73" i="10"/>
  <c r="B74" i="10"/>
  <c r="C74" i="10"/>
  <c r="D74" i="10"/>
  <c r="E74" i="10"/>
  <c r="F74" i="10"/>
  <c r="G74" i="10"/>
  <c r="L74" i="10"/>
  <c r="N74" i="10" s="1"/>
  <c r="O74" i="10" s="1"/>
  <c r="B75" i="10"/>
  <c r="C75" i="10"/>
  <c r="D75" i="10"/>
  <c r="E75" i="10"/>
  <c r="F75" i="10"/>
  <c r="G75" i="10"/>
  <c r="L75" i="10"/>
  <c r="M75" i="10"/>
  <c r="N75" i="10"/>
  <c r="O75" i="10"/>
  <c r="B76" i="10"/>
  <c r="C76" i="10"/>
  <c r="D76" i="10"/>
  <c r="E76" i="10"/>
  <c r="F76" i="10"/>
  <c r="G76" i="10"/>
  <c r="L76" i="10"/>
  <c r="N76" i="10"/>
  <c r="O76" i="10" s="1"/>
  <c r="B77" i="10"/>
  <c r="C77" i="10"/>
  <c r="D77" i="10"/>
  <c r="E77" i="10"/>
  <c r="F77" i="10"/>
  <c r="G77" i="10"/>
  <c r="L77" i="10"/>
  <c r="N77" i="10" s="1"/>
  <c r="O77" i="10" s="1"/>
  <c r="M77" i="10"/>
  <c r="B78" i="10"/>
  <c r="C78" i="10"/>
  <c r="D78" i="10"/>
  <c r="E78" i="10"/>
  <c r="F78" i="10"/>
  <c r="G78" i="10"/>
  <c r="L78" i="10"/>
  <c r="N78" i="10"/>
  <c r="O78" i="10" s="1"/>
  <c r="B79" i="10"/>
  <c r="C79" i="10"/>
  <c r="D79" i="10"/>
  <c r="E79" i="10"/>
  <c r="F79" i="10"/>
  <c r="G79" i="10"/>
  <c r="L79" i="10"/>
  <c r="M79" i="10"/>
  <c r="N79" i="10"/>
  <c r="O79" i="10"/>
  <c r="B90" i="10"/>
  <c r="C90" i="10"/>
  <c r="D90" i="10"/>
  <c r="E90" i="10" s="1"/>
  <c r="M90" i="10"/>
  <c r="O90" i="10"/>
  <c r="B91" i="10"/>
  <c r="C91" i="10"/>
  <c r="D91" i="10"/>
  <c r="E91" i="10"/>
  <c r="H91" i="10"/>
  <c r="M91" i="10"/>
  <c r="O91" i="10"/>
  <c r="B92" i="10"/>
  <c r="C92" i="10"/>
  <c r="D92" i="10"/>
  <c r="E92" i="10"/>
  <c r="H92" i="10"/>
  <c r="I92" i="10"/>
  <c r="M92" i="10"/>
  <c r="O92" i="10"/>
  <c r="B93" i="10"/>
  <c r="C93" i="10"/>
  <c r="D93" i="10"/>
  <c r="M93" i="10"/>
  <c r="O93" i="10"/>
  <c r="B94" i="10"/>
  <c r="C94" i="10"/>
  <c r="D94" i="10"/>
  <c r="E94" i="10" s="1"/>
  <c r="M94" i="10"/>
  <c r="O94" i="10"/>
  <c r="B95" i="10"/>
  <c r="C95" i="10"/>
  <c r="D95" i="10"/>
  <c r="H95" i="10" s="1"/>
  <c r="E95" i="10"/>
  <c r="M95" i="10"/>
  <c r="O95" i="10"/>
  <c r="B96" i="10"/>
  <c r="C96" i="10"/>
  <c r="D96" i="10"/>
  <c r="H96" i="10" s="1"/>
  <c r="E96" i="10"/>
  <c r="I96" i="10"/>
  <c r="M96" i="10"/>
  <c r="O96" i="10"/>
  <c r="B97" i="10"/>
  <c r="C97" i="10"/>
  <c r="D97" i="10"/>
  <c r="M97" i="10"/>
  <c r="O97" i="10"/>
  <c r="B98" i="10"/>
  <c r="C98" i="10"/>
  <c r="D98" i="10"/>
  <c r="E98" i="10" s="1"/>
  <c r="M98" i="10"/>
  <c r="O98" i="10"/>
  <c r="B99" i="10"/>
  <c r="C99" i="10"/>
  <c r="D99" i="10"/>
  <c r="E99" i="10"/>
  <c r="H99" i="10"/>
  <c r="M99" i="10"/>
  <c r="O99" i="10"/>
  <c r="B100" i="10"/>
  <c r="C100" i="10"/>
  <c r="D100" i="10"/>
  <c r="E100" i="10"/>
  <c r="H100" i="10"/>
  <c r="I100" i="10"/>
  <c r="M100" i="10"/>
  <c r="O100" i="10"/>
  <c r="B101" i="10"/>
  <c r="C101" i="10"/>
  <c r="D101" i="10"/>
  <c r="M101" i="10"/>
  <c r="O101" i="10"/>
  <c r="B102" i="10"/>
  <c r="C102" i="10"/>
  <c r="D102" i="10"/>
  <c r="E102" i="10" s="1"/>
  <c r="M102" i="10"/>
  <c r="O102" i="10"/>
  <c r="B103" i="10"/>
  <c r="C103" i="10"/>
  <c r="D103" i="10"/>
  <c r="E103" i="10"/>
  <c r="H103" i="10"/>
  <c r="M103" i="10"/>
  <c r="O103" i="10"/>
  <c r="B104" i="10"/>
  <c r="C104" i="10"/>
  <c r="D104" i="10"/>
  <c r="E104" i="10"/>
  <c r="H104" i="10"/>
  <c r="I104" i="10"/>
  <c r="M104" i="10"/>
  <c r="O104" i="10"/>
  <c r="B105" i="10"/>
  <c r="C105" i="10"/>
  <c r="D105" i="10"/>
  <c r="M105" i="10"/>
  <c r="O105" i="10"/>
  <c r="B106" i="10"/>
  <c r="C106" i="10"/>
  <c r="D106" i="10"/>
  <c r="E106" i="10" s="1"/>
  <c r="M106" i="10"/>
  <c r="O106" i="10"/>
  <c r="B107" i="10"/>
  <c r="C107" i="10"/>
  <c r="D107" i="10"/>
  <c r="H107" i="10" s="1"/>
  <c r="E107" i="10"/>
  <c r="M107" i="10"/>
  <c r="O107" i="10"/>
  <c r="B108" i="10"/>
  <c r="C108" i="10"/>
  <c r="D108" i="10"/>
  <c r="H108" i="10" s="1"/>
  <c r="E108" i="10"/>
  <c r="I108" i="10"/>
  <c r="M108" i="10"/>
  <c r="O108" i="10"/>
  <c r="B109" i="10"/>
  <c r="C109" i="10"/>
  <c r="D109" i="10"/>
  <c r="M109" i="10"/>
  <c r="O109" i="10"/>
  <c r="B110" i="10"/>
  <c r="C110" i="10"/>
  <c r="D110" i="10"/>
  <c r="E110" i="10" s="1"/>
  <c r="M110" i="10"/>
  <c r="O110" i="10"/>
  <c r="B111" i="10"/>
  <c r="C111" i="10"/>
  <c r="D111" i="10"/>
  <c r="E111" i="10"/>
  <c r="H111" i="10"/>
  <c r="M111" i="10"/>
  <c r="O111" i="10"/>
  <c r="B112" i="10"/>
  <c r="C112" i="10"/>
  <c r="D112" i="10"/>
  <c r="E112" i="10"/>
  <c r="H112" i="10"/>
  <c r="I112" i="10"/>
  <c r="M112" i="10"/>
  <c r="O112" i="10"/>
  <c r="B113" i="10"/>
  <c r="C113" i="10"/>
  <c r="D113" i="10"/>
  <c r="M113" i="10"/>
  <c r="O113" i="10"/>
  <c r="B114" i="10"/>
  <c r="C114" i="10"/>
  <c r="D114" i="10"/>
  <c r="E114" i="10" s="1"/>
  <c r="M114" i="10"/>
  <c r="O114" i="10"/>
  <c r="B115" i="10"/>
  <c r="C115" i="10"/>
  <c r="D115" i="10"/>
  <c r="E115" i="10"/>
  <c r="H115" i="10"/>
  <c r="M115" i="10"/>
  <c r="O115" i="10"/>
  <c r="B116" i="10"/>
  <c r="C116" i="10"/>
  <c r="D116" i="10"/>
  <c r="E116" i="10"/>
  <c r="H116" i="10"/>
  <c r="I116" i="10"/>
  <c r="M116" i="10"/>
  <c r="O116" i="10"/>
  <c r="B117" i="10"/>
  <c r="C117" i="10"/>
  <c r="D117" i="10"/>
  <c r="M117" i="10"/>
  <c r="O117" i="10"/>
  <c r="B118" i="10"/>
  <c r="C118" i="10"/>
  <c r="D118" i="10"/>
  <c r="E118" i="10" s="1"/>
  <c r="J118" i="10"/>
  <c r="M118" i="10"/>
  <c r="O118" i="10"/>
  <c r="B119" i="10"/>
  <c r="C119" i="10"/>
  <c r="D119" i="10"/>
  <c r="M119" i="10"/>
  <c r="O119" i="10"/>
  <c r="B120" i="10"/>
  <c r="C120" i="10"/>
  <c r="D120" i="10"/>
  <c r="E120" i="10" s="1"/>
  <c r="H120" i="10"/>
  <c r="M120" i="10"/>
  <c r="O120" i="10"/>
  <c r="B121" i="10"/>
  <c r="C121" i="10"/>
  <c r="D121" i="10"/>
  <c r="M121" i="10"/>
  <c r="O121" i="10"/>
  <c r="B122" i="10"/>
  <c r="C122" i="10"/>
  <c r="D122" i="10"/>
  <c r="E122" i="10" s="1"/>
  <c r="H122" i="10"/>
  <c r="M122" i="10"/>
  <c r="O122" i="10"/>
  <c r="B123" i="10"/>
  <c r="C123" i="10"/>
  <c r="D123" i="10"/>
  <c r="M123" i="10"/>
  <c r="O123" i="10"/>
  <c r="B124" i="10"/>
  <c r="C124" i="10"/>
  <c r="D124" i="10"/>
  <c r="E124" i="10" s="1"/>
  <c r="H124" i="10"/>
  <c r="M124" i="10"/>
  <c r="O124" i="10"/>
  <c r="B125" i="10"/>
  <c r="C125" i="10"/>
  <c r="D125" i="10"/>
  <c r="M125" i="10"/>
  <c r="O125" i="10"/>
  <c r="B126" i="10"/>
  <c r="C126" i="10"/>
  <c r="D126" i="10"/>
  <c r="E126" i="10" s="1"/>
  <c r="G126" i="10"/>
  <c r="M126" i="10"/>
  <c r="O126" i="10"/>
  <c r="B127" i="10"/>
  <c r="C127" i="10"/>
  <c r="D127" i="10"/>
  <c r="E127" i="10" s="1"/>
  <c r="H127" i="10"/>
  <c r="M127" i="10"/>
  <c r="O127" i="10"/>
  <c r="B128" i="10"/>
  <c r="C128" i="10"/>
  <c r="D128" i="10"/>
  <c r="E128" i="10" s="1"/>
  <c r="H128" i="10"/>
  <c r="M128" i="10"/>
  <c r="O128" i="10"/>
  <c r="B129" i="10"/>
  <c r="C129" i="10"/>
  <c r="D129" i="10"/>
  <c r="E129" i="10" s="1"/>
  <c r="H129" i="10"/>
  <c r="M129" i="10"/>
  <c r="O129" i="10"/>
  <c r="B130" i="10"/>
  <c r="C130" i="10"/>
  <c r="D130" i="10"/>
  <c r="E130" i="10" s="1"/>
  <c r="H130" i="10"/>
  <c r="M130" i="10"/>
  <c r="O130" i="10"/>
  <c r="B131" i="10"/>
  <c r="C131" i="10"/>
  <c r="D131" i="10"/>
  <c r="E131" i="10" s="1"/>
  <c r="H131" i="10"/>
  <c r="M131" i="10"/>
  <c r="O131" i="10"/>
  <c r="B132" i="10"/>
  <c r="C132" i="10"/>
  <c r="D132" i="10"/>
  <c r="G132" i="10" s="1"/>
  <c r="H132" i="10"/>
  <c r="M132" i="10"/>
  <c r="O132" i="10"/>
  <c r="B133" i="10"/>
  <c r="C133" i="10"/>
  <c r="D133" i="10"/>
  <c r="G133" i="10" s="1"/>
  <c r="M133" i="10"/>
  <c r="O133" i="10"/>
  <c r="B134" i="10"/>
  <c r="C134" i="10"/>
  <c r="D134" i="10"/>
  <c r="J134" i="10" s="1"/>
  <c r="M134" i="10"/>
  <c r="O134" i="10"/>
  <c r="B135" i="10"/>
  <c r="C135" i="10"/>
  <c r="D135" i="10"/>
  <c r="G135" i="10" s="1"/>
  <c r="I135" i="10"/>
  <c r="M135" i="10"/>
  <c r="N135" i="10"/>
  <c r="P135" i="10" s="1"/>
  <c r="O135" i="10"/>
  <c r="B136" i="10"/>
  <c r="C136" i="10"/>
  <c r="D136" i="10"/>
  <c r="G136" i="10" s="1"/>
  <c r="I136" i="10"/>
  <c r="M136" i="10"/>
  <c r="N136" i="10"/>
  <c r="P136" i="10" s="1"/>
  <c r="O136" i="10"/>
  <c r="B137" i="10"/>
  <c r="C137" i="10"/>
  <c r="D137" i="10"/>
  <c r="G137" i="10" s="1"/>
  <c r="M137" i="10"/>
  <c r="O137" i="10"/>
  <c r="B138" i="10"/>
  <c r="C138" i="10"/>
  <c r="D138" i="10"/>
  <c r="G138" i="10" s="1"/>
  <c r="I138" i="10"/>
  <c r="M138" i="10"/>
  <c r="N138" i="10"/>
  <c r="P138" i="10" s="1"/>
  <c r="O138" i="10"/>
  <c r="B139" i="10"/>
  <c r="C139" i="10"/>
  <c r="D139" i="10"/>
  <c r="G139" i="10" s="1"/>
  <c r="I139" i="10"/>
  <c r="M139" i="10"/>
  <c r="N139" i="10"/>
  <c r="P139" i="10" s="1"/>
  <c r="O139" i="10"/>
  <c r="B140" i="10"/>
  <c r="C140" i="10"/>
  <c r="D140" i="10"/>
  <c r="G140" i="10" s="1"/>
  <c r="I140" i="10"/>
  <c r="M140" i="10"/>
  <c r="N140" i="10"/>
  <c r="P140" i="10" s="1"/>
  <c r="O140" i="10"/>
  <c r="B141" i="10"/>
  <c r="C141" i="10"/>
  <c r="D141" i="10"/>
  <c r="G141" i="10" s="1"/>
  <c r="I141" i="10"/>
  <c r="M141" i="10"/>
  <c r="N141" i="10"/>
  <c r="P141" i="10" s="1"/>
  <c r="O141" i="10"/>
  <c r="B142" i="10"/>
  <c r="C142" i="10"/>
  <c r="D142" i="10"/>
  <c r="G142" i="10" s="1"/>
  <c r="M142" i="10"/>
  <c r="N142" i="10"/>
  <c r="P142" i="10" s="1"/>
  <c r="O142" i="10"/>
  <c r="B143" i="10"/>
  <c r="C143" i="10"/>
  <c r="D143" i="10"/>
  <c r="F143" i="10" s="1"/>
  <c r="H143" i="10"/>
  <c r="M143" i="10"/>
  <c r="O143" i="10"/>
  <c r="B144" i="10"/>
  <c r="C144" i="10"/>
  <c r="D144" i="10"/>
  <c r="E144" i="10"/>
  <c r="F144" i="10"/>
  <c r="G144" i="10"/>
  <c r="H144" i="10"/>
  <c r="I144" i="10"/>
  <c r="J144" i="10"/>
  <c r="M144" i="10"/>
  <c r="N144" i="10"/>
  <c r="P144" i="10" s="1"/>
  <c r="O144" i="10"/>
  <c r="B145" i="10"/>
  <c r="C145" i="10"/>
  <c r="D145" i="10"/>
  <c r="E145" i="10" s="1"/>
  <c r="F145" i="10"/>
  <c r="H145" i="10"/>
  <c r="J145" i="10"/>
  <c r="M145" i="10"/>
  <c r="O145" i="10"/>
  <c r="B146" i="10"/>
  <c r="C146" i="10"/>
  <c r="D146" i="10"/>
  <c r="F146" i="10" s="1"/>
  <c r="E146" i="10"/>
  <c r="G146" i="10"/>
  <c r="H146" i="10"/>
  <c r="I146" i="10"/>
  <c r="M146" i="10"/>
  <c r="N146" i="10"/>
  <c r="P146" i="10" s="1"/>
  <c r="O146" i="10"/>
  <c r="B147" i="10"/>
  <c r="C147" i="10"/>
  <c r="D147" i="10"/>
  <c r="J147" i="10" s="1"/>
  <c r="H147" i="10"/>
  <c r="M147" i="10"/>
  <c r="O147" i="10"/>
  <c r="B148" i="10"/>
  <c r="C148" i="10"/>
  <c r="D148" i="10"/>
  <c r="E148" i="10"/>
  <c r="F148" i="10"/>
  <c r="G148" i="10"/>
  <c r="H148" i="10"/>
  <c r="I148" i="10"/>
  <c r="J148" i="10"/>
  <c r="M148" i="10"/>
  <c r="N148" i="10"/>
  <c r="P148" i="10" s="1"/>
  <c r="O148" i="10"/>
  <c r="B149" i="10"/>
  <c r="C149" i="10"/>
  <c r="D149" i="10"/>
  <c r="E149" i="10" s="1"/>
  <c r="F149" i="10"/>
  <c r="H149" i="10"/>
  <c r="J149" i="10"/>
  <c r="M149" i="10"/>
  <c r="O149" i="10"/>
  <c r="B150" i="10"/>
  <c r="C150" i="10"/>
  <c r="D150" i="10"/>
  <c r="F150" i="10" s="1"/>
  <c r="E150" i="10"/>
  <c r="G150" i="10"/>
  <c r="H150" i="10"/>
  <c r="I150" i="10"/>
  <c r="M150" i="10"/>
  <c r="N150" i="10"/>
  <c r="P150" i="10" s="1"/>
  <c r="O150" i="10"/>
  <c r="B151" i="10"/>
  <c r="C151" i="10"/>
  <c r="D151" i="10"/>
  <c r="J151" i="10" s="1"/>
  <c r="H151" i="10"/>
  <c r="M151" i="10"/>
  <c r="O151" i="10"/>
  <c r="B152" i="10"/>
  <c r="C152" i="10"/>
  <c r="D152" i="10"/>
  <c r="E152" i="10"/>
  <c r="F152" i="10"/>
  <c r="G152" i="10"/>
  <c r="H152" i="10"/>
  <c r="I152" i="10"/>
  <c r="J152" i="10"/>
  <c r="M152" i="10"/>
  <c r="N152" i="10"/>
  <c r="P152" i="10" s="1"/>
  <c r="O152" i="10"/>
  <c r="B153" i="10"/>
  <c r="C153" i="10"/>
  <c r="D153" i="10"/>
  <c r="E153" i="10" s="1"/>
  <c r="F153" i="10"/>
  <c r="H153" i="10"/>
  <c r="J153" i="10"/>
  <c r="M153" i="10"/>
  <c r="O153" i="10"/>
  <c r="B154" i="10"/>
  <c r="C154" i="10"/>
  <c r="D154" i="10"/>
  <c r="F154" i="10" s="1"/>
  <c r="E154" i="10"/>
  <c r="G154" i="10"/>
  <c r="H154" i="10"/>
  <c r="I154" i="10"/>
  <c r="M154" i="10"/>
  <c r="N154" i="10"/>
  <c r="P154" i="10" s="1"/>
  <c r="O154" i="10"/>
  <c r="B155" i="10"/>
  <c r="C155" i="10"/>
  <c r="D155" i="10"/>
  <c r="J155" i="10" s="1"/>
  <c r="H155" i="10"/>
  <c r="M155" i="10"/>
  <c r="O155" i="10"/>
  <c r="B156" i="10"/>
  <c r="C156" i="10"/>
  <c r="D156" i="10"/>
  <c r="E156" i="10"/>
  <c r="F156" i="10"/>
  <c r="G156" i="10"/>
  <c r="H156" i="10"/>
  <c r="I156" i="10"/>
  <c r="J156" i="10"/>
  <c r="M156" i="10"/>
  <c r="N156" i="10"/>
  <c r="P156" i="10" s="1"/>
  <c r="O156" i="10"/>
  <c r="B157" i="10"/>
  <c r="C157" i="10"/>
  <c r="D157" i="10"/>
  <c r="E157" i="10" s="1"/>
  <c r="F157" i="10"/>
  <c r="H157" i="10"/>
  <c r="J157" i="10"/>
  <c r="M157" i="10"/>
  <c r="O157" i="10"/>
  <c r="B158" i="10"/>
  <c r="C158" i="10"/>
  <c r="D158" i="10"/>
  <c r="E158" i="10" s="1"/>
  <c r="F158" i="10"/>
  <c r="H158" i="10"/>
  <c r="J158" i="10"/>
  <c r="M158" i="10"/>
  <c r="N158" i="10"/>
  <c r="P158" i="10" s="1"/>
  <c r="O158" i="10"/>
  <c r="B159" i="10"/>
  <c r="C159" i="10"/>
  <c r="D159" i="10"/>
  <c r="E159" i="10" s="1"/>
  <c r="G159" i="10"/>
  <c r="I159" i="10"/>
  <c r="M159" i="10"/>
  <c r="N159" i="10"/>
  <c r="P159" i="10" s="1"/>
  <c r="O159" i="10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I142" i="10" l="1"/>
  <c r="F155" i="10"/>
  <c r="F151" i="10"/>
  <c r="F147" i="10"/>
  <c r="H159" i="10"/>
  <c r="G158" i="10"/>
  <c r="G157" i="10"/>
  <c r="K157" i="10" s="1"/>
  <c r="N155" i="10"/>
  <c r="P155" i="10" s="1"/>
  <c r="I155" i="10"/>
  <c r="E155" i="10"/>
  <c r="J154" i="10"/>
  <c r="K154" i="10" s="1"/>
  <c r="G153" i="10"/>
  <c r="N151" i="10"/>
  <c r="P151" i="10" s="1"/>
  <c r="I151" i="10"/>
  <c r="E151" i="10"/>
  <c r="J150" i="10"/>
  <c r="K150" i="10" s="1"/>
  <c r="G149" i="10"/>
  <c r="K149" i="10" s="1"/>
  <c r="N147" i="10"/>
  <c r="P147" i="10" s="1"/>
  <c r="I147" i="10"/>
  <c r="E147" i="10"/>
  <c r="J146" i="10"/>
  <c r="K146" i="10" s="1"/>
  <c r="G145" i="10"/>
  <c r="K145" i="10" s="1"/>
  <c r="N143" i="10"/>
  <c r="P143" i="10" s="1"/>
  <c r="I143" i="10"/>
  <c r="E143" i="10"/>
  <c r="K143" i="10" s="1"/>
  <c r="J142" i="10"/>
  <c r="E142" i="10"/>
  <c r="J141" i="10"/>
  <c r="E141" i="10"/>
  <c r="K141" i="10" s="1"/>
  <c r="J140" i="10"/>
  <c r="E140" i="10"/>
  <c r="J139" i="10"/>
  <c r="E139" i="10"/>
  <c r="K139" i="10" s="1"/>
  <c r="J138" i="10"/>
  <c r="E138" i="10"/>
  <c r="J137" i="10"/>
  <c r="E137" i="10"/>
  <c r="K137" i="10" s="1"/>
  <c r="J136" i="10"/>
  <c r="E136" i="10"/>
  <c r="J135" i="10"/>
  <c r="E135" i="10"/>
  <c r="K135" i="10" s="1"/>
  <c r="G134" i="10"/>
  <c r="E125" i="10"/>
  <c r="H125" i="10"/>
  <c r="E123" i="10"/>
  <c r="H123" i="10"/>
  <c r="E121" i="10"/>
  <c r="H121" i="10"/>
  <c r="E119" i="10"/>
  <c r="H119" i="10"/>
  <c r="M76" i="10"/>
  <c r="M62" i="10"/>
  <c r="M46" i="10"/>
  <c r="M66" i="10"/>
  <c r="M50" i="10"/>
  <c r="K153" i="10"/>
  <c r="N137" i="10"/>
  <c r="P137" i="10" s="1"/>
  <c r="I137" i="10"/>
  <c r="J159" i="10"/>
  <c r="F159" i="10"/>
  <c r="N157" i="10"/>
  <c r="P157" i="10" s="1"/>
  <c r="I157" i="10"/>
  <c r="K156" i="10"/>
  <c r="G155" i="10"/>
  <c r="N153" i="10"/>
  <c r="P153" i="10" s="1"/>
  <c r="I153" i="10"/>
  <c r="K152" i="10"/>
  <c r="G151" i="10"/>
  <c r="N149" i="10"/>
  <c r="P149" i="10" s="1"/>
  <c r="I149" i="10"/>
  <c r="K148" i="10"/>
  <c r="G147" i="10"/>
  <c r="N145" i="10"/>
  <c r="P145" i="10" s="1"/>
  <c r="I145" i="10"/>
  <c r="K144" i="10"/>
  <c r="G143" i="10"/>
  <c r="H142" i="10"/>
  <c r="K142" i="10" s="1"/>
  <c r="H141" i="10"/>
  <c r="H140" i="10"/>
  <c r="H139" i="10"/>
  <c r="H138" i="10"/>
  <c r="K138" i="10" s="1"/>
  <c r="H137" i="10"/>
  <c r="H136" i="10"/>
  <c r="H135" i="10"/>
  <c r="G131" i="10"/>
  <c r="G130" i="10"/>
  <c r="G129" i="10"/>
  <c r="G128" i="10"/>
  <c r="G127" i="10"/>
  <c r="M78" i="10"/>
  <c r="M70" i="10"/>
  <c r="M54" i="10"/>
  <c r="K159" i="10"/>
  <c r="J143" i="10"/>
  <c r="F142" i="10"/>
  <c r="F141" i="10"/>
  <c r="F140" i="10"/>
  <c r="F139" i="10"/>
  <c r="F138" i="10"/>
  <c r="F137" i="10"/>
  <c r="F136" i="10"/>
  <c r="F135" i="10"/>
  <c r="H134" i="10"/>
  <c r="M74" i="10"/>
  <c r="M58" i="10"/>
  <c r="H126" i="10"/>
  <c r="K140" i="10"/>
  <c r="K136" i="10"/>
  <c r="N134" i="10"/>
  <c r="E133" i="10"/>
  <c r="I133" i="10"/>
  <c r="F133" i="10"/>
  <c r="J133" i="10"/>
  <c r="N133" i="10"/>
  <c r="Q159" i="10"/>
  <c r="Q158" i="10"/>
  <c r="I158" i="10"/>
  <c r="K158" i="10" s="1"/>
  <c r="Q156" i="10"/>
  <c r="Q155" i="10"/>
  <c r="Q154" i="10"/>
  <c r="Q152" i="10"/>
  <c r="Q150" i="10"/>
  <c r="Q148" i="10"/>
  <c r="Q147" i="10"/>
  <c r="Q146" i="10"/>
  <c r="Q144" i="10"/>
  <c r="Q143" i="10"/>
  <c r="Q142" i="10"/>
  <c r="Q141" i="10"/>
  <c r="Q140" i="10"/>
  <c r="Q139" i="10"/>
  <c r="Q138" i="10"/>
  <c r="Q136" i="10"/>
  <c r="Q135" i="10"/>
  <c r="E134" i="10"/>
  <c r="I134" i="10"/>
  <c r="F134" i="10"/>
  <c r="H133" i="10"/>
  <c r="E132" i="10"/>
  <c r="I132" i="10"/>
  <c r="F132" i="10"/>
  <c r="J132" i="10"/>
  <c r="N132" i="10"/>
  <c r="F117" i="10"/>
  <c r="J117" i="10"/>
  <c r="N117" i="10"/>
  <c r="G117" i="10"/>
  <c r="F113" i="10"/>
  <c r="J113" i="10"/>
  <c r="N113" i="10"/>
  <c r="G113" i="10"/>
  <c r="F109" i="10"/>
  <c r="J109" i="10"/>
  <c r="N109" i="10"/>
  <c r="G109" i="10"/>
  <c r="F105" i="10"/>
  <c r="J105" i="10"/>
  <c r="N105" i="10"/>
  <c r="G105" i="10"/>
  <c r="F101" i="10"/>
  <c r="J101" i="10"/>
  <c r="N101" i="10"/>
  <c r="G101" i="10"/>
  <c r="F97" i="10"/>
  <c r="J97" i="10"/>
  <c r="N97" i="10"/>
  <c r="G97" i="10"/>
  <c r="F93" i="10"/>
  <c r="J93" i="10"/>
  <c r="N93" i="10"/>
  <c r="G93" i="10"/>
  <c r="G125" i="10"/>
  <c r="G124" i="10"/>
  <c r="G123" i="10"/>
  <c r="G122" i="10"/>
  <c r="G121" i="10"/>
  <c r="G120" i="10"/>
  <c r="G119" i="10"/>
  <c r="F118" i="10"/>
  <c r="G118" i="10"/>
  <c r="I117" i="10"/>
  <c r="F114" i="10"/>
  <c r="J114" i="10"/>
  <c r="N114" i="10"/>
  <c r="G114" i="10"/>
  <c r="I113" i="10"/>
  <c r="F110" i="10"/>
  <c r="J110" i="10"/>
  <c r="N110" i="10"/>
  <c r="G110" i="10"/>
  <c r="I109" i="10"/>
  <c r="F106" i="10"/>
  <c r="K106" i="10" s="1"/>
  <c r="J106" i="10"/>
  <c r="N106" i="10"/>
  <c r="G106" i="10"/>
  <c r="I105" i="10"/>
  <c r="F102" i="10"/>
  <c r="J102" i="10"/>
  <c r="N102" i="10"/>
  <c r="G102" i="10"/>
  <c r="I101" i="10"/>
  <c r="F98" i="10"/>
  <c r="J98" i="10"/>
  <c r="N98" i="10"/>
  <c r="G98" i="10"/>
  <c r="I97" i="10"/>
  <c r="F94" i="10"/>
  <c r="J94" i="10"/>
  <c r="N94" i="10"/>
  <c r="G94" i="10"/>
  <c r="I93" i="10"/>
  <c r="F90" i="10"/>
  <c r="K90" i="10" s="1"/>
  <c r="J90" i="10"/>
  <c r="N90" i="10"/>
  <c r="G90" i="10"/>
  <c r="N131" i="10"/>
  <c r="J131" i="10"/>
  <c r="F131" i="10"/>
  <c r="N130" i="10"/>
  <c r="J130" i="10"/>
  <c r="F130" i="10"/>
  <c r="N129" i="10"/>
  <c r="J129" i="10"/>
  <c r="F129" i="10"/>
  <c r="K129" i="10" s="1"/>
  <c r="N128" i="10"/>
  <c r="J128" i="10"/>
  <c r="F128" i="10"/>
  <c r="K128" i="10" s="1"/>
  <c r="N127" i="10"/>
  <c r="J127" i="10"/>
  <c r="F127" i="10"/>
  <c r="N126" i="10"/>
  <c r="J126" i="10"/>
  <c r="F126" i="10"/>
  <c r="N125" i="10"/>
  <c r="J125" i="10"/>
  <c r="F125" i="10"/>
  <c r="N124" i="10"/>
  <c r="J124" i="10"/>
  <c r="F124" i="10"/>
  <c r="K124" i="10" s="1"/>
  <c r="N123" i="10"/>
  <c r="J123" i="10"/>
  <c r="F123" i="10"/>
  <c r="N122" i="10"/>
  <c r="J122" i="10"/>
  <c r="F122" i="10"/>
  <c r="N121" i="10"/>
  <c r="J121" i="10"/>
  <c r="F121" i="10"/>
  <c r="K121" i="10" s="1"/>
  <c r="N120" i="10"/>
  <c r="J120" i="10"/>
  <c r="F120" i="10"/>
  <c r="K120" i="10" s="1"/>
  <c r="N119" i="10"/>
  <c r="J119" i="10"/>
  <c r="F119" i="10"/>
  <c r="N118" i="10"/>
  <c r="I118" i="10"/>
  <c r="H117" i="10"/>
  <c r="F115" i="10"/>
  <c r="J115" i="10"/>
  <c r="N115" i="10"/>
  <c r="G115" i="10"/>
  <c r="I114" i="10"/>
  <c r="H113" i="10"/>
  <c r="F111" i="10"/>
  <c r="J111" i="10"/>
  <c r="N111" i="10"/>
  <c r="G111" i="10"/>
  <c r="I110" i="10"/>
  <c r="H109" i="10"/>
  <c r="F107" i="10"/>
  <c r="J107" i="10"/>
  <c r="N107" i="10"/>
  <c r="G107" i="10"/>
  <c r="I106" i="10"/>
  <c r="H105" i="10"/>
  <c r="F103" i="10"/>
  <c r="J103" i="10"/>
  <c r="N103" i="10"/>
  <c r="G103" i="10"/>
  <c r="I102" i="10"/>
  <c r="H101" i="10"/>
  <c r="F99" i="10"/>
  <c r="J99" i="10"/>
  <c r="N99" i="10"/>
  <c r="G99" i="10"/>
  <c r="I98" i="10"/>
  <c r="H97" i="10"/>
  <c r="F95" i="10"/>
  <c r="J95" i="10"/>
  <c r="N95" i="10"/>
  <c r="G95" i="10"/>
  <c r="I94" i="10"/>
  <c r="H93" i="10"/>
  <c r="F91" i="10"/>
  <c r="J91" i="10"/>
  <c r="N91" i="10"/>
  <c r="G91" i="10"/>
  <c r="I90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H118" i="10"/>
  <c r="E117" i="10"/>
  <c r="F116" i="10"/>
  <c r="J116" i="10"/>
  <c r="N116" i="10"/>
  <c r="G116" i="10"/>
  <c r="I115" i="10"/>
  <c r="H114" i="10"/>
  <c r="E113" i="10"/>
  <c r="K113" i="10" s="1"/>
  <c r="F112" i="10"/>
  <c r="J112" i="10"/>
  <c r="N112" i="10"/>
  <c r="G112" i="10"/>
  <c r="I111" i="10"/>
  <c r="H110" i="10"/>
  <c r="E109" i="10"/>
  <c r="F108" i="10"/>
  <c r="K108" i="10" s="1"/>
  <c r="J108" i="10"/>
  <c r="N108" i="10"/>
  <c r="G108" i="10"/>
  <c r="I107" i="10"/>
  <c r="H106" i="10"/>
  <c r="E105" i="10"/>
  <c r="F104" i="10"/>
  <c r="J104" i="10"/>
  <c r="N104" i="10"/>
  <c r="G104" i="10"/>
  <c r="I103" i="10"/>
  <c r="H102" i="10"/>
  <c r="E101" i="10"/>
  <c r="F100" i="10"/>
  <c r="J100" i="10"/>
  <c r="N100" i="10"/>
  <c r="G100" i="10"/>
  <c r="I99" i="10"/>
  <c r="H98" i="10"/>
  <c r="E97" i="10"/>
  <c r="K97" i="10" s="1"/>
  <c r="F96" i="10"/>
  <c r="J96" i="10"/>
  <c r="N96" i="10"/>
  <c r="G96" i="10"/>
  <c r="I95" i="10"/>
  <c r="H94" i="10"/>
  <c r="E93" i="10"/>
  <c r="F92" i="10"/>
  <c r="K92" i="10" s="1"/>
  <c r="J92" i="10"/>
  <c r="N92" i="10"/>
  <c r="G92" i="10"/>
  <c r="I91" i="10"/>
  <c r="H90" i="10"/>
  <c r="J86" i="8"/>
  <c r="D79" i="9"/>
  <c r="N5" i="9"/>
  <c r="N86" i="9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B74" i="8"/>
  <c r="C74" i="8"/>
  <c r="B75" i="8"/>
  <c r="C75" i="8"/>
  <c r="B76" i="8"/>
  <c r="C76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B48" i="8"/>
  <c r="C48" i="8"/>
  <c r="B49" i="8"/>
  <c r="C49" i="8"/>
  <c r="B50" i="8"/>
  <c r="C50" i="8"/>
  <c r="B51" i="8"/>
  <c r="C51" i="8"/>
  <c r="B52" i="8"/>
  <c r="C52" i="8"/>
  <c r="B53" i="8"/>
  <c r="C53" i="8"/>
  <c r="B54" i="8"/>
  <c r="C54" i="8"/>
  <c r="B55" i="8"/>
  <c r="C55" i="8"/>
  <c r="B56" i="8"/>
  <c r="C56" i="8"/>
  <c r="B57" i="8"/>
  <c r="C57" i="8"/>
  <c r="B58" i="8"/>
  <c r="C58" i="8"/>
  <c r="B59" i="8"/>
  <c r="C59" i="8"/>
  <c r="B60" i="8"/>
  <c r="C60" i="8"/>
  <c r="B61" i="8"/>
  <c r="C61" i="8"/>
  <c r="B62" i="8"/>
  <c r="C62" i="8"/>
  <c r="B63" i="8"/>
  <c r="C63" i="8"/>
  <c r="B64" i="8"/>
  <c r="C64" i="8"/>
  <c r="B65" i="8"/>
  <c r="C65" i="8"/>
  <c r="B66" i="8"/>
  <c r="C66" i="8"/>
  <c r="B67" i="8"/>
  <c r="C67" i="8"/>
  <c r="B68" i="8"/>
  <c r="C68" i="8"/>
  <c r="B69" i="8"/>
  <c r="C69" i="8"/>
  <c r="B70" i="8"/>
  <c r="C70" i="8"/>
  <c r="B71" i="8"/>
  <c r="C71" i="8"/>
  <c r="B72" i="8"/>
  <c r="C72" i="8"/>
  <c r="B73" i="8"/>
  <c r="C73" i="8"/>
  <c r="E7" i="10"/>
  <c r="E8" i="10"/>
  <c r="E9" i="10"/>
  <c r="D7" i="10"/>
  <c r="D8" i="10"/>
  <c r="D9" i="10"/>
  <c r="G6" i="9"/>
  <c r="O87" i="10" s="1"/>
  <c r="G7" i="9"/>
  <c r="F8" i="10" s="1"/>
  <c r="G8" i="9"/>
  <c r="G5" i="9"/>
  <c r="O86" i="10" s="1"/>
  <c r="N83" i="9"/>
  <c r="C87" i="10"/>
  <c r="C88" i="10"/>
  <c r="C89" i="10"/>
  <c r="B87" i="10"/>
  <c r="B88" i="10"/>
  <c r="B89" i="10"/>
  <c r="C86" i="10"/>
  <c r="B86" i="10"/>
  <c r="C7" i="10"/>
  <c r="C8" i="10"/>
  <c r="C9" i="10"/>
  <c r="B7" i="10"/>
  <c r="B8" i="10"/>
  <c r="B9" i="10"/>
  <c r="E6" i="10"/>
  <c r="D6" i="10"/>
  <c r="C6" i="10"/>
  <c r="B6" i="10"/>
  <c r="O5" i="8"/>
  <c r="O6" i="8"/>
  <c r="O4" i="8"/>
  <c r="K5" i="8"/>
  <c r="E84" i="8" s="1"/>
  <c r="G84" i="8" s="1"/>
  <c r="K6" i="8"/>
  <c r="E85" i="8" s="1"/>
  <c r="G85" i="8" s="1"/>
  <c r="K4" i="8"/>
  <c r="E83" i="8" s="1"/>
  <c r="G83" i="8" s="1"/>
  <c r="M5" i="8"/>
  <c r="B90" i="8" s="1"/>
  <c r="M6" i="8"/>
  <c r="B91" i="8" s="1"/>
  <c r="M4" i="8"/>
  <c r="B89" i="8" s="1"/>
  <c r="I5" i="8"/>
  <c r="B84" i="8" s="1"/>
  <c r="I6" i="8"/>
  <c r="B85" i="8" s="1"/>
  <c r="I4" i="8"/>
  <c r="B83" i="8" s="1"/>
  <c r="B97" i="8"/>
  <c r="B96" i="8"/>
  <c r="M1" i="8"/>
  <c r="D4" i="8"/>
  <c r="D5" i="8"/>
  <c r="D6" i="8"/>
  <c r="D7" i="8"/>
  <c r="D8" i="8"/>
  <c r="D9" i="8"/>
  <c r="D10" i="8"/>
  <c r="D11" i="8"/>
  <c r="C4" i="8"/>
  <c r="C5" i="8"/>
  <c r="C6" i="8"/>
  <c r="C7" i="8"/>
  <c r="C8" i="8"/>
  <c r="C9" i="8"/>
  <c r="C10" i="8"/>
  <c r="C11" i="8"/>
  <c r="B5" i="8"/>
  <c r="B6" i="8"/>
  <c r="B7" i="8"/>
  <c r="B8" i="8"/>
  <c r="B9" i="8"/>
  <c r="B10" i="8"/>
  <c r="B11" i="8"/>
  <c r="B4" i="8"/>
  <c r="D3" i="8"/>
  <c r="C3" i="8"/>
  <c r="B3" i="8"/>
  <c r="E6" i="9"/>
  <c r="E4" i="8" s="1"/>
  <c r="E7" i="9"/>
  <c r="E5" i="8" s="1"/>
  <c r="O95" i="8"/>
  <c r="K118" i="10" l="1"/>
  <c r="K125" i="10"/>
  <c r="K104" i="10"/>
  <c r="K94" i="10"/>
  <c r="K110" i="10"/>
  <c r="Q137" i="10"/>
  <c r="Q145" i="10"/>
  <c r="Q149" i="10"/>
  <c r="Q153" i="10"/>
  <c r="Q157" i="10"/>
  <c r="K147" i="10"/>
  <c r="K102" i="10"/>
  <c r="K95" i="10"/>
  <c r="K96" i="10"/>
  <c r="K105" i="10"/>
  <c r="K112" i="10"/>
  <c r="K91" i="10"/>
  <c r="K99" i="10"/>
  <c r="K107" i="10"/>
  <c r="K115" i="10"/>
  <c r="K119" i="10"/>
  <c r="K123" i="10"/>
  <c r="K127" i="10"/>
  <c r="K131" i="10"/>
  <c r="K98" i="10"/>
  <c r="K114" i="10"/>
  <c r="K151" i="10"/>
  <c r="K111" i="10"/>
  <c r="K100" i="10"/>
  <c r="K116" i="10"/>
  <c r="K103" i="10"/>
  <c r="K122" i="10"/>
  <c r="K126" i="10"/>
  <c r="K130" i="10"/>
  <c r="Q151" i="10"/>
  <c r="K155" i="10"/>
  <c r="P115" i="10"/>
  <c r="Q115" i="10"/>
  <c r="Q120" i="10"/>
  <c r="P120" i="10"/>
  <c r="Q124" i="10"/>
  <c r="P124" i="10"/>
  <c r="Q128" i="10"/>
  <c r="P128" i="10"/>
  <c r="P113" i="10"/>
  <c r="Q113" i="10"/>
  <c r="K101" i="10"/>
  <c r="Q104" i="10"/>
  <c r="P104" i="10"/>
  <c r="K117" i="10"/>
  <c r="P95" i="10"/>
  <c r="Q95" i="10"/>
  <c r="P111" i="10"/>
  <c r="Q111" i="10"/>
  <c r="Q119" i="10"/>
  <c r="P119" i="10"/>
  <c r="Q123" i="10"/>
  <c r="P123" i="10"/>
  <c r="Q127" i="10"/>
  <c r="P127" i="10"/>
  <c r="Q131" i="10"/>
  <c r="P131" i="10"/>
  <c r="P94" i="10"/>
  <c r="Q94" i="10"/>
  <c r="P102" i="10"/>
  <c r="Q102" i="10"/>
  <c r="P110" i="10"/>
  <c r="Q110" i="10"/>
  <c r="P101" i="10"/>
  <c r="Q101" i="10"/>
  <c r="P117" i="10"/>
  <c r="Q117" i="10"/>
  <c r="Q133" i="10"/>
  <c r="P133" i="10"/>
  <c r="K133" i="10"/>
  <c r="P99" i="10"/>
  <c r="Q99" i="10"/>
  <c r="Q134" i="10"/>
  <c r="P134" i="10"/>
  <c r="Q100" i="10"/>
  <c r="P100" i="10"/>
  <c r="Q116" i="10"/>
  <c r="P116" i="10"/>
  <c r="P91" i="10"/>
  <c r="Q91" i="10"/>
  <c r="P107" i="10"/>
  <c r="Q107" i="10"/>
  <c r="Q118" i="10"/>
  <c r="P118" i="10"/>
  <c r="Q122" i="10"/>
  <c r="P122" i="10"/>
  <c r="Q126" i="10"/>
  <c r="P126" i="10"/>
  <c r="Q130" i="10"/>
  <c r="P130" i="10"/>
  <c r="P105" i="10"/>
  <c r="Q105" i="10"/>
  <c r="Q92" i="10"/>
  <c r="P92" i="10"/>
  <c r="Q108" i="10"/>
  <c r="P108" i="10"/>
  <c r="P97" i="10"/>
  <c r="Q97" i="10"/>
  <c r="K93" i="10"/>
  <c r="Q96" i="10"/>
  <c r="P96" i="10"/>
  <c r="K109" i="10"/>
  <c r="Q112" i="10"/>
  <c r="P112" i="10"/>
  <c r="P103" i="10"/>
  <c r="Q103" i="10"/>
  <c r="Q121" i="10"/>
  <c r="P121" i="10"/>
  <c r="Q125" i="10"/>
  <c r="P125" i="10"/>
  <c r="Q129" i="10"/>
  <c r="P129" i="10"/>
  <c r="P90" i="10"/>
  <c r="Q90" i="10"/>
  <c r="P98" i="10"/>
  <c r="Q98" i="10"/>
  <c r="P106" i="10"/>
  <c r="Q106" i="10"/>
  <c r="P114" i="10"/>
  <c r="Q114" i="10"/>
  <c r="P93" i="10"/>
  <c r="Q93" i="10"/>
  <c r="P109" i="10"/>
  <c r="Q109" i="10"/>
  <c r="Q132" i="10"/>
  <c r="P132" i="10"/>
  <c r="K132" i="10"/>
  <c r="K134" i="10"/>
  <c r="E78" i="9"/>
  <c r="E9" i="9"/>
  <c r="E10" i="9"/>
  <c r="E15" i="9"/>
  <c r="E13" i="8" s="1"/>
  <c r="E19" i="9"/>
  <c r="E23" i="9"/>
  <c r="E27" i="9"/>
  <c r="E31" i="9"/>
  <c r="E29" i="8" s="1"/>
  <c r="E35" i="9"/>
  <c r="E39" i="9"/>
  <c r="E43" i="9"/>
  <c r="E47" i="9"/>
  <c r="E45" i="8" s="1"/>
  <c r="E51" i="9"/>
  <c r="E55" i="9"/>
  <c r="E59" i="9"/>
  <c r="E63" i="9"/>
  <c r="E61" i="8" s="1"/>
  <c r="E67" i="9"/>
  <c r="E71" i="9"/>
  <c r="E75" i="9"/>
  <c r="E13" i="9"/>
  <c r="E11" i="8" s="1"/>
  <c r="E14" i="9"/>
  <c r="E18" i="9"/>
  <c r="E22" i="9"/>
  <c r="E26" i="9"/>
  <c r="E24" i="8" s="1"/>
  <c r="E30" i="9"/>
  <c r="E34" i="9"/>
  <c r="E38" i="9"/>
  <c r="E42" i="9"/>
  <c r="E40" i="8" s="1"/>
  <c r="E46" i="9"/>
  <c r="E50" i="9"/>
  <c r="E54" i="9"/>
  <c r="E58" i="9"/>
  <c r="E56" i="8" s="1"/>
  <c r="E62" i="9"/>
  <c r="E66" i="9"/>
  <c r="E70" i="9"/>
  <c r="E74" i="9"/>
  <c r="E72" i="8" s="1"/>
  <c r="E12" i="9"/>
  <c r="E17" i="9"/>
  <c r="E21" i="9"/>
  <c r="E25" i="9"/>
  <c r="E23" i="8" s="1"/>
  <c r="E29" i="9"/>
  <c r="E33" i="9"/>
  <c r="E37" i="9"/>
  <c r="E40" i="9"/>
  <c r="E38" i="8" s="1"/>
  <c r="E44" i="9"/>
  <c r="E48" i="9"/>
  <c r="E52" i="9"/>
  <c r="E56" i="9"/>
  <c r="E54" i="8" s="1"/>
  <c r="E60" i="9"/>
  <c r="E64" i="9"/>
  <c r="E68" i="9"/>
  <c r="E72" i="9"/>
  <c r="E70" i="8" s="1"/>
  <c r="E76" i="9"/>
  <c r="E49" i="9"/>
  <c r="E57" i="9"/>
  <c r="E69" i="9"/>
  <c r="E77" i="9"/>
  <c r="E16" i="9"/>
  <c r="E20" i="9"/>
  <c r="E28" i="9"/>
  <c r="E26" i="8" s="1"/>
  <c r="E36" i="9"/>
  <c r="E41" i="9"/>
  <c r="E45" i="9"/>
  <c r="E53" i="9"/>
  <c r="E51" i="8" s="1"/>
  <c r="E61" i="9"/>
  <c r="E65" i="9"/>
  <c r="E73" i="9"/>
  <c r="E11" i="9"/>
  <c r="E9" i="8" s="1"/>
  <c r="E24" i="9"/>
  <c r="E32" i="9"/>
  <c r="E5" i="9"/>
  <c r="E3" i="8" s="1"/>
  <c r="E8" i="9"/>
  <c r="E6" i="8" s="1"/>
  <c r="O88" i="10"/>
  <c r="E7" i="8"/>
  <c r="E14" i="8"/>
  <c r="E18" i="8"/>
  <c r="E22" i="8"/>
  <c r="E30" i="8"/>
  <c r="E34" i="8"/>
  <c r="E42" i="8"/>
  <c r="E46" i="8"/>
  <c r="E50" i="8"/>
  <c r="E58" i="8"/>
  <c r="E62" i="8"/>
  <c r="E66" i="8"/>
  <c r="E74" i="8"/>
  <c r="E10" i="8"/>
  <c r="E35" i="8"/>
  <c r="E47" i="8"/>
  <c r="E55" i="8"/>
  <c r="E8" i="8"/>
  <c r="E17" i="8"/>
  <c r="E21" i="8"/>
  <c r="E25" i="8"/>
  <c r="E33" i="8"/>
  <c r="E37" i="8"/>
  <c r="E41" i="8"/>
  <c r="E49" i="8"/>
  <c r="E53" i="8"/>
  <c r="E57" i="8"/>
  <c r="E65" i="8"/>
  <c r="E69" i="8"/>
  <c r="E73" i="8"/>
  <c r="E15" i="8"/>
  <c r="E19" i="8"/>
  <c r="E27" i="8"/>
  <c r="E12" i="8"/>
  <c r="E16" i="8"/>
  <c r="E20" i="8"/>
  <c r="E28" i="8"/>
  <c r="E32" i="8"/>
  <c r="E36" i="8"/>
  <c r="E44" i="8"/>
  <c r="E48" i="8"/>
  <c r="E52" i="8"/>
  <c r="E60" i="8"/>
  <c r="E64" i="8"/>
  <c r="E68" i="8"/>
  <c r="E31" i="8"/>
  <c r="E39" i="8"/>
  <c r="E43" i="8"/>
  <c r="E59" i="8"/>
  <c r="E63" i="8"/>
  <c r="E67" i="8"/>
  <c r="E71" i="8"/>
  <c r="E75" i="8"/>
  <c r="F6" i="10"/>
  <c r="G84" i="9"/>
  <c r="K5" i="9" s="1"/>
  <c r="K9" i="9" s="1"/>
  <c r="R95" i="8" s="1"/>
  <c r="E76" i="8"/>
  <c r="G79" i="9"/>
  <c r="G86" i="8"/>
  <c r="I6" i="10" s="1"/>
  <c r="K9" i="8"/>
  <c r="O89" i="10"/>
  <c r="O7" i="8"/>
  <c r="F9" i="10"/>
  <c r="F7" i="10"/>
  <c r="F96" i="8"/>
  <c r="D80" i="10"/>
  <c r="E86" i="8"/>
  <c r="D77" i="8"/>
  <c r="K13" i="9" l="1"/>
  <c r="N9" i="9"/>
  <c r="E77" i="8"/>
  <c r="H78" i="9"/>
  <c r="H9" i="9"/>
  <c r="H11" i="9"/>
  <c r="H16" i="9"/>
  <c r="H20" i="9"/>
  <c r="H24" i="9"/>
  <c r="H28" i="9"/>
  <c r="H32" i="9"/>
  <c r="H36" i="9"/>
  <c r="H40" i="9"/>
  <c r="H44" i="9"/>
  <c r="H48" i="9"/>
  <c r="H52" i="9"/>
  <c r="H56" i="9"/>
  <c r="H60" i="9"/>
  <c r="H64" i="9"/>
  <c r="H68" i="9"/>
  <c r="H72" i="9"/>
  <c r="H76" i="9"/>
  <c r="H10" i="9"/>
  <c r="H15" i="9"/>
  <c r="H19" i="9"/>
  <c r="H23" i="9"/>
  <c r="H27" i="9"/>
  <c r="H31" i="9"/>
  <c r="H35" i="9"/>
  <c r="H50" i="9"/>
  <c r="H62" i="9"/>
  <c r="H66" i="9"/>
  <c r="H74" i="9"/>
  <c r="H13" i="9"/>
  <c r="H51" i="9"/>
  <c r="H59" i="9"/>
  <c r="H67" i="9"/>
  <c r="H75" i="9"/>
  <c r="H14" i="9"/>
  <c r="H22" i="9"/>
  <c r="H30" i="9"/>
  <c r="H38" i="9"/>
  <c r="H42" i="9"/>
  <c r="H46" i="9"/>
  <c r="H54" i="9"/>
  <c r="H58" i="9"/>
  <c r="H70" i="9"/>
  <c r="H18" i="9"/>
  <c r="H26" i="9"/>
  <c r="H34" i="9"/>
  <c r="H39" i="9"/>
  <c r="H43" i="9"/>
  <c r="H47" i="9"/>
  <c r="H55" i="9"/>
  <c r="H63" i="9"/>
  <c r="H71" i="9"/>
  <c r="H73" i="9"/>
  <c r="H33" i="9"/>
  <c r="H77" i="9"/>
  <c r="H45" i="9"/>
  <c r="H21" i="9"/>
  <c r="H57" i="9"/>
  <c r="H17" i="9"/>
  <c r="H61" i="9"/>
  <c r="H37" i="9"/>
  <c r="H49" i="9"/>
  <c r="H53" i="9"/>
  <c r="H65" i="9"/>
  <c r="H25" i="9"/>
  <c r="H69" i="9"/>
  <c r="H41" i="9"/>
  <c r="H12" i="9"/>
  <c r="H29" i="9"/>
  <c r="P4" i="8"/>
  <c r="P5" i="8"/>
  <c r="E90" i="8" s="1"/>
  <c r="G90" i="8" s="1"/>
  <c r="E79" i="9"/>
  <c r="P6" i="8"/>
  <c r="E91" i="8" s="1"/>
  <c r="G91" i="8" s="1"/>
  <c r="L7" i="9"/>
  <c r="H8" i="9"/>
  <c r="D89" i="10" s="1"/>
  <c r="J89" i="10" s="1"/>
  <c r="H5" i="9"/>
  <c r="G6" i="10" s="1"/>
  <c r="H6" i="9"/>
  <c r="D87" i="10" s="1"/>
  <c r="H7" i="9"/>
  <c r="G80" i="9"/>
  <c r="O91" i="8" s="1"/>
  <c r="L94" i="8"/>
  <c r="O94" i="8"/>
  <c r="O160" i="10"/>
  <c r="F80" i="10"/>
  <c r="D88" i="10"/>
  <c r="G8" i="10"/>
  <c r="F89" i="10"/>
  <c r="E89" i="8"/>
  <c r="H6" i="10"/>
  <c r="H12" i="10" s="1"/>
  <c r="E96" i="8"/>
  <c r="D86" i="10" l="1"/>
  <c r="F86" i="10" s="1"/>
  <c r="H79" i="9"/>
  <c r="F50" i="8"/>
  <c r="F13" i="8"/>
  <c r="F57" i="8"/>
  <c r="F45" i="8"/>
  <c r="F61" i="8"/>
  <c r="F47" i="8"/>
  <c r="G47" i="8" s="1"/>
  <c r="F73" i="8"/>
  <c r="F49" i="8"/>
  <c r="F20" i="8"/>
  <c r="F43" i="8"/>
  <c r="G43" i="8" s="1"/>
  <c r="F33" i="8"/>
  <c r="F18" i="8"/>
  <c r="F7" i="8"/>
  <c r="F40" i="8"/>
  <c r="F23" i="8"/>
  <c r="F3" i="8"/>
  <c r="F5" i="8"/>
  <c r="H5" i="8" s="1"/>
  <c r="F35" i="8"/>
  <c r="F31" i="8"/>
  <c r="F51" i="8"/>
  <c r="F19" i="8"/>
  <c r="G19" i="8" s="1"/>
  <c r="F38" i="8"/>
  <c r="F36" i="8"/>
  <c r="G36" i="8" s="1"/>
  <c r="F66" i="8"/>
  <c r="F21" i="8"/>
  <c r="F63" i="8"/>
  <c r="F30" i="8"/>
  <c r="F26" i="8"/>
  <c r="G26" i="8" s="1"/>
  <c r="F11" i="8"/>
  <c r="G11" i="8" s="1"/>
  <c r="F34" i="8"/>
  <c r="F65" i="8"/>
  <c r="G65" i="8" s="1"/>
  <c r="F58" i="8"/>
  <c r="G58" i="8" s="1"/>
  <c r="F54" i="8"/>
  <c r="F64" i="8"/>
  <c r="G64" i="8" s="1"/>
  <c r="F25" i="8"/>
  <c r="F16" i="8"/>
  <c r="F75" i="8"/>
  <c r="G75" i="8" s="1"/>
  <c r="F53" i="8"/>
  <c r="F69" i="8"/>
  <c r="F39" i="8"/>
  <c r="F70" i="8"/>
  <c r="G70" i="8" s="1"/>
  <c r="F17" i="8"/>
  <c r="F4" i="8"/>
  <c r="F42" i="8"/>
  <c r="F22" i="8"/>
  <c r="G22" i="8" s="1"/>
  <c r="F6" i="8"/>
  <c r="H6" i="8" s="1"/>
  <c r="F55" i="8"/>
  <c r="O83" i="9"/>
  <c r="F48" i="8"/>
  <c r="F62" i="8"/>
  <c r="G62" i="8" s="1"/>
  <c r="F8" i="8"/>
  <c r="F12" i="8"/>
  <c r="F9" i="8"/>
  <c r="H9" i="8" s="1"/>
  <c r="F32" i="8"/>
  <c r="G32" i="8" s="1"/>
  <c r="F71" i="8"/>
  <c r="F29" i="8"/>
  <c r="F74" i="8"/>
  <c r="G74" i="8" s="1"/>
  <c r="F27" i="8"/>
  <c r="O86" i="9"/>
  <c r="F41" i="8"/>
  <c r="F52" i="8"/>
  <c r="G52" i="8" s="1"/>
  <c r="F60" i="8"/>
  <c r="F67" i="8"/>
  <c r="F56" i="8"/>
  <c r="F72" i="8"/>
  <c r="F76" i="8"/>
  <c r="F59" i="8"/>
  <c r="F10" i="8"/>
  <c r="G10" i="8" s="1"/>
  <c r="F24" i="8"/>
  <c r="G24" i="8" s="1"/>
  <c r="F37" i="8"/>
  <c r="F44" i="8"/>
  <c r="F14" i="8"/>
  <c r="G14" i="8" s="1"/>
  <c r="F68" i="8"/>
  <c r="G68" i="8" s="1"/>
  <c r="F15" i="8"/>
  <c r="F46" i="8"/>
  <c r="F28" i="8"/>
  <c r="P7" i="8"/>
  <c r="G9" i="10"/>
  <c r="G7" i="10"/>
  <c r="G45" i="8"/>
  <c r="G54" i="8"/>
  <c r="J86" i="10"/>
  <c r="G44" i="8"/>
  <c r="H10" i="8"/>
  <c r="G59" i="8"/>
  <c r="G56" i="8"/>
  <c r="G67" i="8"/>
  <c r="G41" i="8"/>
  <c r="K84" i="8"/>
  <c r="K82" i="8"/>
  <c r="K80" i="8"/>
  <c r="K83" i="8"/>
  <c r="N89" i="9"/>
  <c r="O85" i="9"/>
  <c r="L77" i="8" s="1"/>
  <c r="G89" i="8"/>
  <c r="G92" i="8" s="1"/>
  <c r="E92" i="8"/>
  <c r="F88" i="10"/>
  <c r="J88" i="10"/>
  <c r="G28" i="8"/>
  <c r="G12" i="8"/>
  <c r="G46" i="8"/>
  <c r="G96" i="8"/>
  <c r="F87" i="10"/>
  <c r="J87" i="10"/>
  <c r="G55" i="8"/>
  <c r="G42" i="8"/>
  <c r="H4" i="8"/>
  <c r="G4" i="8"/>
  <c r="L7" i="10"/>
  <c r="G39" i="8"/>
  <c r="G69" i="8"/>
  <c r="G16" i="8"/>
  <c r="G8" i="8"/>
  <c r="H8" i="8"/>
  <c r="G30" i="8"/>
  <c r="G21" i="8"/>
  <c r="G31" i="8"/>
  <c r="L8" i="10"/>
  <c r="G3" i="8"/>
  <c r="L6" i="10"/>
  <c r="H3" i="8"/>
  <c r="G23" i="8"/>
  <c r="G18" i="8"/>
  <c r="G33" i="8"/>
  <c r="G49" i="8"/>
  <c r="G73" i="8"/>
  <c r="F77" i="8" l="1"/>
  <c r="H77" i="8" s="1"/>
  <c r="G7" i="8"/>
  <c r="G48" i="8"/>
  <c r="H7" i="8"/>
  <c r="H11" i="8"/>
  <c r="G20" i="8"/>
  <c r="G5" i="8"/>
  <c r="G61" i="8"/>
  <c r="G80" i="10"/>
  <c r="G53" i="8"/>
  <c r="G37" i="8"/>
  <c r="G15" i="8"/>
  <c r="G72" i="8"/>
  <c r="G35" i="8"/>
  <c r="G17" i="8"/>
  <c r="G9" i="8"/>
  <c r="G38" i="8"/>
  <c r="G13" i="8"/>
  <c r="G40" i="8"/>
  <c r="G6" i="8"/>
  <c r="G34" i="8"/>
  <c r="L9" i="10"/>
  <c r="M9" i="10" s="1"/>
  <c r="D160" i="10"/>
  <c r="G60" i="8"/>
  <c r="H76" i="8"/>
  <c r="G63" i="8"/>
  <c r="G27" i="8"/>
  <c r="G29" i="8"/>
  <c r="G66" i="8"/>
  <c r="G51" i="8"/>
  <c r="G76" i="8"/>
  <c r="G71" i="8"/>
  <c r="G25" i="8"/>
  <c r="G57" i="8"/>
  <c r="G50" i="8"/>
  <c r="M7" i="10"/>
  <c r="N7" i="10"/>
  <c r="O7" i="10" s="1"/>
  <c r="N9" i="10"/>
  <c r="O9" i="10" s="1"/>
  <c r="J6" i="10"/>
  <c r="J12" i="10" s="1"/>
  <c r="E97" i="8"/>
  <c r="E98" i="8" s="1"/>
  <c r="H86" i="10"/>
  <c r="T83" i="8"/>
  <c r="H89" i="10"/>
  <c r="P83" i="8"/>
  <c r="H88" i="10"/>
  <c r="H87" i="10"/>
  <c r="P84" i="8"/>
  <c r="T84" i="8"/>
  <c r="I88" i="10"/>
  <c r="I87" i="10"/>
  <c r="I89" i="10"/>
  <c r="I86" i="10"/>
  <c r="M6" i="10"/>
  <c r="N6" i="10"/>
  <c r="O6" i="10" s="1"/>
  <c r="M8" i="10"/>
  <c r="N8" i="10"/>
  <c r="O8" i="10" s="1"/>
  <c r="K6" i="10"/>
  <c r="F97" i="8"/>
  <c r="K86" i="8"/>
  <c r="E86" i="10"/>
  <c r="T80" i="8"/>
  <c r="P80" i="8"/>
  <c r="E87" i="10"/>
  <c r="E88" i="10"/>
  <c r="E89" i="10"/>
  <c r="G88" i="10"/>
  <c r="P82" i="8"/>
  <c r="G89" i="10"/>
  <c r="G86" i="10"/>
  <c r="T82" i="8"/>
  <c r="G87" i="10"/>
  <c r="G77" i="8" l="1"/>
  <c r="J160" i="10"/>
  <c r="F160" i="10"/>
  <c r="L80" i="10"/>
  <c r="K89" i="10"/>
  <c r="H160" i="10"/>
  <c r="G160" i="10"/>
  <c r="G97" i="8"/>
  <c r="F98" i="8"/>
  <c r="L92" i="8" s="1"/>
  <c r="K88" i="10"/>
  <c r="K87" i="10"/>
  <c r="P86" i="8"/>
  <c r="L91" i="8" s="1"/>
  <c r="T86" i="8"/>
  <c r="K86" i="10"/>
  <c r="E160" i="10"/>
  <c r="I160" i="10"/>
  <c r="M80" i="10" l="1"/>
  <c r="K160" i="10"/>
  <c r="M89" i="10"/>
  <c r="L90" i="8"/>
  <c r="L93" i="8" s="1"/>
  <c r="M86" i="10"/>
  <c r="M87" i="10"/>
  <c r="M88" i="10"/>
  <c r="P23" i="10" l="1"/>
  <c r="L103" i="10" s="1"/>
  <c r="P30" i="10"/>
  <c r="L110" i="10" s="1"/>
  <c r="P57" i="10"/>
  <c r="L137" i="10" s="1"/>
  <c r="P48" i="10"/>
  <c r="L128" i="10" s="1"/>
  <c r="P66" i="10"/>
  <c r="L146" i="10" s="1"/>
  <c r="P76" i="10"/>
  <c r="L156" i="10" s="1"/>
  <c r="P20" i="10"/>
  <c r="L100" i="10" s="1"/>
  <c r="P38" i="10"/>
  <c r="L118" i="10" s="1"/>
  <c r="P56" i="10"/>
  <c r="L136" i="10" s="1"/>
  <c r="P26" i="10"/>
  <c r="L106" i="10" s="1"/>
  <c r="P15" i="10"/>
  <c r="L95" i="10" s="1"/>
  <c r="P11" i="10"/>
  <c r="L91" i="10" s="1"/>
  <c r="P73" i="10"/>
  <c r="L153" i="10" s="1"/>
  <c r="P64" i="10"/>
  <c r="L144" i="10" s="1"/>
  <c r="P67" i="10"/>
  <c r="L147" i="10" s="1"/>
  <c r="P42" i="10"/>
  <c r="L122" i="10" s="1"/>
  <c r="P18" i="10"/>
  <c r="L98" i="10" s="1"/>
  <c r="P45" i="10"/>
  <c r="L125" i="10" s="1"/>
  <c r="P36" i="10"/>
  <c r="L116" i="10" s="1"/>
  <c r="P39" i="10"/>
  <c r="L119" i="10" s="1"/>
  <c r="P70" i="10"/>
  <c r="L150" i="10" s="1"/>
  <c r="P17" i="10"/>
  <c r="L97" i="10" s="1"/>
  <c r="P10" i="10"/>
  <c r="L90" i="10" s="1"/>
  <c r="P72" i="10"/>
  <c r="L152" i="10" s="1"/>
  <c r="P75" i="10"/>
  <c r="L155" i="10" s="1"/>
  <c r="P21" i="10"/>
  <c r="L101" i="10" s="1"/>
  <c r="P12" i="10"/>
  <c r="L92" i="10" s="1"/>
  <c r="P31" i="10"/>
  <c r="L111" i="10" s="1"/>
  <c r="P25" i="10"/>
  <c r="L105" i="10" s="1"/>
  <c r="P16" i="10"/>
  <c r="L96" i="10" s="1"/>
  <c r="P19" i="10"/>
  <c r="L99" i="10" s="1"/>
  <c r="P46" i="10"/>
  <c r="L126" i="10" s="1"/>
  <c r="P60" i="10"/>
  <c r="L140" i="10" s="1"/>
  <c r="P34" i="10"/>
  <c r="L114" i="10" s="1"/>
  <c r="P61" i="10"/>
  <c r="L141" i="10" s="1"/>
  <c r="P52" i="10"/>
  <c r="L132" i="10" s="1"/>
  <c r="P55" i="10"/>
  <c r="L135" i="10" s="1"/>
  <c r="P78" i="10"/>
  <c r="L158" i="10" s="1"/>
  <c r="P33" i="10"/>
  <c r="L113" i="10" s="1"/>
  <c r="P24" i="10"/>
  <c r="L104" i="10" s="1"/>
  <c r="P27" i="10"/>
  <c r="L107" i="10" s="1"/>
  <c r="P58" i="10"/>
  <c r="L138" i="10" s="1"/>
  <c r="P37" i="10"/>
  <c r="L117" i="10" s="1"/>
  <c r="P28" i="10"/>
  <c r="L108" i="10" s="1"/>
  <c r="P47" i="10"/>
  <c r="L127" i="10" s="1"/>
  <c r="P14" i="10"/>
  <c r="L94" i="10" s="1"/>
  <c r="P41" i="10"/>
  <c r="L121" i="10" s="1"/>
  <c r="P32" i="10"/>
  <c r="L112" i="10" s="1"/>
  <c r="P35" i="10"/>
  <c r="L115" i="10" s="1"/>
  <c r="P54" i="10"/>
  <c r="L134" i="10" s="1"/>
  <c r="P63" i="10"/>
  <c r="L143" i="10" s="1"/>
  <c r="P13" i="10"/>
  <c r="L93" i="10" s="1"/>
  <c r="P77" i="10"/>
  <c r="L157" i="10" s="1"/>
  <c r="P68" i="10"/>
  <c r="L148" i="10" s="1"/>
  <c r="P71" i="10"/>
  <c r="L151" i="10" s="1"/>
  <c r="P22" i="10"/>
  <c r="L102" i="10" s="1"/>
  <c r="P49" i="10"/>
  <c r="L129" i="10" s="1"/>
  <c r="P40" i="10"/>
  <c r="L120" i="10" s="1"/>
  <c r="P43" i="10"/>
  <c r="L123" i="10" s="1"/>
  <c r="P74" i="10"/>
  <c r="L154" i="10" s="1"/>
  <c r="P53" i="10"/>
  <c r="L133" i="10" s="1"/>
  <c r="P44" i="10"/>
  <c r="L124" i="10" s="1"/>
  <c r="P79" i="10"/>
  <c r="L159" i="10" s="1"/>
  <c r="P51" i="10"/>
  <c r="L131" i="10" s="1"/>
  <c r="P29" i="10"/>
  <c r="L109" i="10" s="1"/>
  <c r="P62" i="10"/>
  <c r="L142" i="10" s="1"/>
  <c r="P65" i="10"/>
  <c r="L145" i="10" s="1"/>
  <c r="P59" i="10"/>
  <c r="L139" i="10" s="1"/>
  <c r="P69" i="10"/>
  <c r="L149" i="10" s="1"/>
  <c r="P50" i="10"/>
  <c r="L130" i="10" s="1"/>
  <c r="P7" i="10"/>
  <c r="L87" i="10" s="1"/>
  <c r="P6" i="10"/>
  <c r="L86" i="10" s="1"/>
  <c r="P8" i="10"/>
  <c r="L88" i="10" s="1"/>
  <c r="P9" i="10"/>
  <c r="L89" i="10" s="1"/>
  <c r="N89" i="10"/>
  <c r="N87" i="10"/>
  <c r="R91" i="8"/>
  <c r="N86" i="10"/>
  <c r="R94" i="8"/>
  <c r="L95" i="8"/>
  <c r="N88" i="10"/>
  <c r="M160" i="10"/>
  <c r="L160" i="10" l="1"/>
  <c r="P80" i="10"/>
  <c r="Q88" i="10"/>
  <c r="P88" i="10"/>
  <c r="P86" i="10"/>
  <c r="N160" i="10"/>
  <c r="Q160" i="10" s="1"/>
  <c r="Q86" i="10"/>
  <c r="P87" i="10"/>
  <c r="Q87" i="10"/>
  <c r="Q89" i="10"/>
  <c r="P89" i="10"/>
  <c r="P160" i="10" l="1"/>
</calcChain>
</file>

<file path=xl/sharedStrings.xml><?xml version="1.0" encoding="utf-8"?>
<sst xmlns="http://schemas.openxmlformats.org/spreadsheetml/2006/main" count="183" uniqueCount="148">
  <si>
    <t>Identificación de Propietarios y Estructura Predial</t>
  </si>
  <si>
    <t>predio</t>
  </si>
  <si>
    <t>ÁREA TERRENO</t>
  </si>
  <si>
    <t>ÁREA INICIAL (m2)</t>
  </si>
  <si>
    <t>% ÁREA INICIAL</t>
  </si>
  <si>
    <t>VALOR INICIAL ($/m2)</t>
  </si>
  <si>
    <t>VALOR INICIAL ($)</t>
  </si>
  <si>
    <r>
      <t>% PARTICIPACIÓN (</t>
    </r>
    <r>
      <rPr>
        <sz val="10"/>
        <color theme="1"/>
        <rFont val="Century Gothic"/>
        <family val="2"/>
      </rPr>
      <t>del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rgb="FFFF0000"/>
        <rFont val="Century Gothic"/>
        <family val="2"/>
      </rPr>
      <t>VALOR INICIAL</t>
    </r>
    <r>
      <rPr>
        <b/>
        <sz val="10"/>
        <color theme="1"/>
        <rFont val="Century Gothic"/>
        <family val="2"/>
      </rPr>
      <t>)</t>
    </r>
  </si>
  <si>
    <t>decsis</t>
  </si>
  <si>
    <t>ÁREA BRUTA (m2)</t>
  </si>
  <si>
    <t>CARGAS GENERALES (m2)</t>
  </si>
  <si>
    <t>P001039</t>
  </si>
  <si>
    <t>ÁREA NETA URBANIZABLE (m2)</t>
  </si>
  <si>
    <t>CARGAS LOCALES (m2)</t>
  </si>
  <si>
    <t>ÁREA ÚTIL (m2)</t>
  </si>
  <si>
    <t>P001040</t>
  </si>
  <si>
    <t>P001041</t>
  </si>
  <si>
    <t>P001035</t>
  </si>
  <si>
    <t>P001013</t>
  </si>
  <si>
    <t>P001038</t>
  </si>
  <si>
    <t>P001036</t>
  </si>
  <si>
    <t>P001014</t>
  </si>
  <si>
    <t>P001012</t>
  </si>
  <si>
    <t>P001011</t>
  </si>
  <si>
    <t>P002445</t>
  </si>
  <si>
    <t>P001045</t>
  </si>
  <si>
    <t>P001044</t>
  </si>
  <si>
    <t>P001042</t>
  </si>
  <si>
    <t>P001047</t>
  </si>
  <si>
    <t>P001043</t>
  </si>
  <si>
    <t>calle publica</t>
  </si>
  <si>
    <t>ÁREA TOTAL (m2)</t>
  </si>
  <si>
    <t>VALOR INICIAL TOTAL</t>
  </si>
  <si>
    <t>(= AU)</t>
  </si>
  <si>
    <t>(= % del AU)</t>
  </si>
  <si>
    <t>PROMEDIO (¢/m2)=</t>
  </si>
  <si>
    <t>Estándares Urbanísticos</t>
  </si>
  <si>
    <t>(máximo edificable en primer nivel)</t>
  </si>
  <si>
    <t>FACTOR</t>
  </si>
  <si>
    <t>ÁREA RESULTANTE (m2)</t>
  </si>
  <si>
    <t>Item</t>
  </si>
  <si>
    <t>Área</t>
  </si>
  <si>
    <t>índice de Ocupación
 (1er nivel) -  ( según AU)</t>
  </si>
  <si>
    <t>Área Bruta</t>
  </si>
  <si>
    <t>Línea de Alta Tensión</t>
  </si>
  <si>
    <t>(área máxima edificable)</t>
  </si>
  <si>
    <t>RED VIAL NACIONAL</t>
  </si>
  <si>
    <t>índice de Construcción
 (calculado según AU)</t>
  </si>
  <si>
    <t>Zona Preservación Ambiental</t>
  </si>
  <si>
    <t>Áreas verdes - parques</t>
  </si>
  <si>
    <t>(ANU)</t>
  </si>
  <si>
    <t>Equipamientos</t>
  </si>
  <si>
    <t>Máximo de pisos resultantes 
de la norma</t>
  </si>
  <si>
    <t>pisos</t>
  </si>
  <si>
    <t>Vías Locales</t>
  </si>
  <si>
    <r>
      <t xml:space="preserve">Índice de Ocupación - </t>
    </r>
    <r>
      <rPr>
        <b/>
        <sz val="11"/>
        <color rgb="FFFF0000"/>
        <rFont val="Century Gothic"/>
        <family val="2"/>
      </rPr>
      <t xml:space="preserve">ANU </t>
    </r>
    <r>
      <rPr>
        <sz val="11"/>
        <color theme="1"/>
        <rFont val="Century Gothic"/>
        <family val="2"/>
      </rPr>
      <t>(máximo normativo)</t>
    </r>
  </si>
  <si>
    <r>
      <t xml:space="preserve">Índice de Construcción - </t>
    </r>
    <r>
      <rPr>
        <b/>
        <sz val="11"/>
        <color rgb="FFFF0000"/>
        <rFont val="Century Gothic"/>
        <family val="2"/>
      </rPr>
      <t>ANU</t>
    </r>
    <r>
      <rPr>
        <sz val="11"/>
        <color theme="1"/>
        <rFont val="Century Gothic"/>
        <family val="2"/>
      </rPr>
      <t xml:space="preserve"> (AREA PISO)</t>
    </r>
  </si>
  <si>
    <t>Uso</t>
  </si>
  <si>
    <t>USO MIXTO</t>
  </si>
  <si>
    <t>GUÍA DE USO:</t>
  </si>
  <si>
    <t>Escala</t>
  </si>
  <si>
    <t>URBANA</t>
  </si>
  <si>
    <r>
      <t xml:space="preserve">Ingresar los valores </t>
    </r>
    <r>
      <rPr>
        <b/>
        <sz val="10"/>
        <color rgb="FFFF0000"/>
        <rFont val="Century Gothic"/>
        <family val="2"/>
      </rPr>
      <t>SOLO</t>
    </r>
    <r>
      <rPr>
        <sz val="10"/>
        <color theme="1"/>
        <rFont val="Century Gothic"/>
        <family val="2"/>
      </rPr>
      <t xml:space="preserve"> en las casillas amarillas</t>
    </r>
  </si>
  <si>
    <t>EJEMPLO</t>
  </si>
  <si>
    <r>
      <t xml:space="preserve">Situación final del suelo </t>
    </r>
    <r>
      <rPr>
        <sz val="11"/>
        <color theme="1"/>
        <rFont val="Century Gothic"/>
        <family val="2"/>
      </rPr>
      <t>(</t>
    </r>
    <r>
      <rPr>
        <sz val="10"/>
        <color theme="1"/>
        <rFont val="Century Gothic"/>
        <family val="2"/>
      </rPr>
      <t xml:space="preserve">participación de propietarios </t>
    </r>
    <r>
      <rPr>
        <sz val="10"/>
        <color rgb="FFFF0000"/>
        <rFont val="Century Gothic"/>
        <family val="2"/>
      </rPr>
      <t>por área de terreno</t>
    </r>
    <r>
      <rPr>
        <sz val="10"/>
        <color theme="1"/>
        <rFont val="Century Gothic"/>
        <family val="2"/>
      </rPr>
      <t>)</t>
    </r>
  </si>
  <si>
    <t>PREDIO</t>
  </si>
  <si>
    <t>PROPIETARIO</t>
  </si>
  <si>
    <t>ÁREA FINAL (m2)</t>
  </si>
  <si>
    <t>APORTE CARGAS (m2)</t>
  </si>
  <si>
    <t>CARGA GENERAL 
O AFECTACIÓN</t>
  </si>
  <si>
    <t>ÁREA BRUTA</t>
  </si>
  <si>
    <t>CARGAS LOCALES</t>
  </si>
  <si>
    <t>% de</t>
  </si>
  <si>
    <t>(m2 que representa)</t>
  </si>
  <si>
    <t>(m2)</t>
  </si>
  <si>
    <t>ANU</t>
  </si>
  <si>
    <t>TOTAL CARGAS LOCALES</t>
  </si>
  <si>
    <t>TOTAL CARGAS GENERALES</t>
  </si>
  <si>
    <t>(=ÁREA ÚTIL)</t>
  </si>
  <si>
    <t>(=OBRAS URBANISMO)</t>
  </si>
  <si>
    <t>Costos de edificabilidad por Uso</t>
  </si>
  <si>
    <t>Precio de venta estimado</t>
  </si>
  <si>
    <t>USO</t>
  </si>
  <si>
    <t>%</t>
  </si>
  <si>
    <t>ÁREA CONSTRUIDA (m2)</t>
  </si>
  <si>
    <t>COSTO CONSTRUCCIÓN (m2)</t>
  </si>
  <si>
    <t>COSTO TOTAL x USO</t>
  </si>
  <si>
    <t>PRECIO VENTA (m2)</t>
  </si>
  <si>
    <t>PRECIO VENTA x USO</t>
  </si>
  <si>
    <t>Obras de Urbanismo</t>
  </si>
  <si>
    <t>Comercio</t>
  </si>
  <si>
    <t>CARGAS GENERALES</t>
  </si>
  <si>
    <t>Servicios</t>
  </si>
  <si>
    <t>ITEM</t>
  </si>
  <si>
    <t>ÁREA m2</t>
  </si>
  <si>
    <t>COSTO x m2</t>
  </si>
  <si>
    <t>COSTO DE OBRA</t>
  </si>
  <si>
    <t>Vivienda Clase Media A</t>
  </si>
  <si>
    <t>Vivienda Clase Media B</t>
  </si>
  <si>
    <t>Vivienda Interés Social</t>
  </si>
  <si>
    <t>COSTO CARGAS GENERALES</t>
  </si>
  <si>
    <t>ÁREA EDIFICABLE</t>
  </si>
  <si>
    <t>TOTAL COSTO DE CONSTRUCCIÓN</t>
  </si>
  <si>
    <t>TOTAL PRECIO VENTA</t>
  </si>
  <si>
    <t>(=ÁREA MAXIMA I.C.)</t>
  </si>
  <si>
    <r>
      <rPr>
        <sz val="10"/>
        <color theme="1"/>
        <rFont val="Century Gothic"/>
        <family val="2"/>
      </rPr>
      <t>COMPARATIVO VALOR DEL SUELO</t>
    </r>
    <r>
      <rPr>
        <b/>
        <sz val="10"/>
        <color theme="1"/>
        <rFont val="Century Gothic"/>
        <family val="2"/>
      </rPr>
      <t xml:space="preserve"> (en verde VS urbanizado)</t>
    </r>
  </si>
  <si>
    <t>Ejercicio financiero</t>
  </si>
  <si>
    <t>Valor Inicial del Suelo</t>
  </si>
  <si>
    <t>Valor Residual</t>
  </si>
  <si>
    <t>VALOR TOTAL VENTA DE CONSTRUCCIONES</t>
  </si>
  <si>
    <t>COSTO SUELO (en verde)</t>
  </si>
  <si>
    <t>SUELO URBANIZADO</t>
  </si>
  <si>
    <t>COSTO TOTAL DE CONSTRUCCIONES</t>
  </si>
  <si>
    <t>COSTO CARGAS LOCALES</t>
  </si>
  <si>
    <t>COSTO TOTAL OBRAS DE URBANISMO</t>
  </si>
  <si>
    <t>VALOR RESIDUAL SUELO URBANIZADO</t>
  </si>
  <si>
    <t>$/m2</t>
  </si>
  <si>
    <t>Costos totales Obras de Urbanismo</t>
  </si>
  <si>
    <t>VALOR INICIAL DEL SUELO</t>
  </si>
  <si>
    <t>ÁREA (m2)</t>
  </si>
  <si>
    <t>COSTO</t>
  </si>
  <si>
    <t>PROMEDIO ($/m2)</t>
  </si>
  <si>
    <t>PLUSVALOR</t>
  </si>
  <si>
    <t>m2 (AB)</t>
  </si>
  <si>
    <t>m2 (ANU)</t>
  </si>
  <si>
    <t>COSTO TOTAL</t>
  </si>
  <si>
    <r>
      <t xml:space="preserve">Cálculo de </t>
    </r>
    <r>
      <rPr>
        <b/>
        <sz val="11"/>
        <color rgb="FFFFC000"/>
        <rFont val="Century Gothic"/>
        <family val="2"/>
      </rPr>
      <t>Cargas</t>
    </r>
  </si>
  <si>
    <t>Condiciones iniciales - Ámbito de Diseño</t>
  </si>
  <si>
    <t>Cargas Generales</t>
  </si>
  <si>
    <t xml:space="preserve">Cargas Locales  </t>
  </si>
  <si>
    <t>Costo de Cargas</t>
  </si>
  <si>
    <t>ÁREA CARGAS (m2)</t>
  </si>
  <si>
    <t>% ÁREA ÚTIL</t>
  </si>
  <si>
    <t>% ÁREA CESIONES</t>
  </si>
  <si>
    <t>PARTICIPACIÓN EN CARGAS</t>
  </si>
  <si>
    <t>% m2 CARGAS (global)</t>
  </si>
  <si>
    <r>
      <t>Cálculo de</t>
    </r>
    <r>
      <rPr>
        <b/>
        <sz val="11"/>
        <color theme="0"/>
        <rFont val="Century Gothic"/>
        <family val="2"/>
      </rPr>
      <t xml:space="preserve"> </t>
    </r>
    <r>
      <rPr>
        <b/>
        <sz val="11"/>
        <color rgb="FF92D050"/>
        <rFont val="Century Gothic"/>
        <family val="2"/>
      </rPr>
      <t>Beneficios</t>
    </r>
  </si>
  <si>
    <t>EDIFICABILIDAD POR TIPO DE USO (m2)</t>
  </si>
  <si>
    <t>COSTOS DE CONSTRUCCIÓN</t>
  </si>
  <si>
    <t>PARTICIPACIÓN EN VENTAS</t>
  </si>
  <si>
    <t>VALOR RESIDUAL SUELO</t>
  </si>
  <si>
    <r>
      <t xml:space="preserve">ÍNDICE </t>
    </r>
    <r>
      <rPr>
        <b/>
        <sz val="10"/>
        <color theme="1"/>
        <rFont val="Century Gothic"/>
        <family val="2"/>
      </rPr>
      <t>REC&amp;B</t>
    </r>
  </si>
  <si>
    <t>COMERCIO</t>
  </si>
  <si>
    <t>SERVICIOS</t>
  </si>
  <si>
    <t>VIVIENDA SOCIAL</t>
  </si>
  <si>
    <t>VIVIENDA CLASE MEDIA</t>
  </si>
  <si>
    <t>VIVIENDA T-5</t>
  </si>
  <si>
    <t>VIVIENDA T-6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</si>
</sst>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₡&quot;* #,##0.00_-;\-&quot;₡&quot;* #,##0.00_-;_-&quot;₡&quot;* &quot;-&quot;??_-;_-@_-"/>
    <numFmt numFmtId="164" formatCode="[$$-540A]#,##0"/>
    <numFmt numFmtId="165" formatCode="#,##0.0"/>
    <numFmt numFmtId="166" formatCode="[$$-540A]#,##0.00"/>
    <numFmt numFmtId="167" formatCode="#,##0.000"/>
    <numFmt numFmtId="168" formatCode="&quot;₡&quot;#,##0"/>
    <numFmt numFmtId="169" formatCode="&quot;₡&quot;#,##0.00"/>
    <numFmt numFmtId="170" formatCode="0.000"/>
    <numFmt numFmtId="171" formatCode="_(&quot;$&quot;\ * #,##0.00_);_(&quot;$&quot;\ * \(#,##0.00\);_(&quot;$&quot;\ * &quot;-&quot;??_);_(@_)"/>
    <numFmt numFmtId="172" formatCode="[$$-409]#,##0.00"/>
    <numFmt numFmtId="173" formatCode="_-[$$-409]* #,##0.00_ ;_-[$$-409]* \-#,##0.00\ ;_-[$$-409]* &quot;-&quot;??_ ;_-@_ "/>
    <numFmt numFmtId="174" formatCode="0.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8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theme="0"/>
      <name val="Century Gothic"/>
      <family val="2"/>
    </font>
    <font>
      <b/>
      <sz val="10"/>
      <color theme="1"/>
      <name val="Century Gothic"/>
      <family val="2"/>
    </font>
    <font>
      <sz val="10"/>
      <color theme="0"/>
      <name val="Century Gothic"/>
      <family val="2"/>
    </font>
    <font>
      <sz val="11"/>
      <color theme="0"/>
      <name val="Century Gothic"/>
      <family val="2"/>
    </font>
    <font>
      <sz val="8"/>
      <color theme="0"/>
      <name val="Century Gothic"/>
      <family val="2"/>
    </font>
    <font>
      <sz val="11"/>
      <name val="Century Gothic"/>
      <family val="2"/>
    </font>
    <font>
      <b/>
      <sz val="11"/>
      <color rgb="FFFF0000"/>
      <name val="Century Gothic"/>
      <family val="2"/>
    </font>
    <font>
      <b/>
      <sz val="11"/>
      <color rgb="FFFFC000"/>
      <name val="Century Gothic"/>
      <family val="2"/>
    </font>
    <font>
      <b/>
      <sz val="11"/>
      <color rgb="FF92D05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b/>
      <sz val="11"/>
      <color rgb="FF00B050"/>
      <name val="Century Gothic"/>
      <family val="2"/>
    </font>
    <font>
      <b/>
      <sz val="11"/>
      <color theme="9" tint="-0.249977111117893"/>
      <name val="Century Gothic"/>
      <family val="2"/>
    </font>
    <font>
      <b/>
      <sz val="16"/>
      <color rgb="FF002060"/>
      <name val="Century Gothic"/>
      <family val="2"/>
    </font>
    <font>
      <b/>
      <sz val="12"/>
      <color rgb="FF002060"/>
      <name val="Century Gothic"/>
      <family val="2"/>
    </font>
    <font>
      <b/>
      <sz val="16"/>
      <color rgb="FF0070C0"/>
      <name val="Century Gothic"/>
      <family val="2"/>
    </font>
    <font>
      <b/>
      <sz val="12"/>
      <color rgb="FF0070C0"/>
      <name val="Century Gothic"/>
      <family val="2"/>
    </font>
    <font>
      <b/>
      <sz val="10"/>
      <color rgb="FFEB1982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  <font>
      <b/>
      <sz val="8"/>
      <color rgb="FFEB1982"/>
      <name val="Century Gothic"/>
      <family val="2"/>
    </font>
    <font>
      <b/>
      <sz val="8"/>
      <color theme="0"/>
      <name val="Century Gothic"/>
      <family val="2"/>
    </font>
    <font>
      <sz val="20"/>
      <color theme="1"/>
      <name val="Century Gothic"/>
      <family val="2"/>
    </font>
    <font>
      <sz val="11"/>
      <color theme="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B198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</patternFill>
    </fill>
    <fill>
      <patternFill patternType="solid">
        <fgColor theme="9" tint="-0.49998474074526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1" fillId="26" borderId="0" applyNumberFormat="0" applyBorder="0" applyAlignment="0" applyProtection="0"/>
    <xf numFmtId="44" fontId="1" fillId="0" borderId="0" applyFont="0" applyFill="0" applyBorder="0" applyAlignment="0" applyProtection="0"/>
  </cellStyleXfs>
  <cellXfs count="318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2" fillId="13" borderId="12" xfId="0" applyNumberFormat="1" applyFont="1" applyFill="1" applyBorder="1"/>
    <xf numFmtId="10" fontId="3" fillId="0" borderId="1" xfId="0" applyNumberFormat="1" applyFont="1" applyBorder="1"/>
    <xf numFmtId="0" fontId="5" fillId="0" borderId="0" xfId="0" applyFont="1" applyAlignment="1">
      <alignment horizontal="right"/>
    </xf>
    <xf numFmtId="9" fontId="2" fillId="11" borderId="12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right"/>
    </xf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5" fillId="15" borderId="10" xfId="0" applyFont="1" applyFill="1" applyBorder="1" applyAlignment="1">
      <alignment horizontal="right"/>
    </xf>
    <xf numFmtId="166" fontId="5" fillId="0" borderId="0" xfId="0" applyNumberFormat="1" applyFont="1" applyAlignment="1">
      <alignment horizontal="center"/>
    </xf>
    <xf numFmtId="164" fontId="3" fillId="0" borderId="1" xfId="0" applyNumberFormat="1" applyFont="1" applyBorder="1"/>
    <xf numFmtId="0" fontId="5" fillId="3" borderId="10" xfId="0" applyFont="1" applyFill="1" applyBorder="1" applyAlignment="1">
      <alignment horizontal="right"/>
    </xf>
    <xf numFmtId="0" fontId="3" fillId="7" borderId="1" xfId="0" applyFont="1" applyFill="1" applyBorder="1" applyAlignment="1">
      <alignment horizontal="center"/>
    </xf>
    <xf numFmtId="10" fontId="3" fillId="7" borderId="1" xfId="0" applyNumberFormat="1" applyFont="1" applyFill="1" applyBorder="1"/>
    <xf numFmtId="3" fontId="3" fillId="7" borderId="1" xfId="0" applyNumberFormat="1" applyFont="1" applyFill="1" applyBorder="1" applyAlignment="1">
      <alignment horizontal="center"/>
    </xf>
    <xf numFmtId="4" fontId="3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3" fontId="12" fillId="0" borderId="0" xfId="0" applyNumberFormat="1" applyFont="1"/>
    <xf numFmtId="3" fontId="11" fillId="18" borderId="11" xfId="0" applyNumberFormat="1" applyFont="1" applyFill="1" applyBorder="1"/>
    <xf numFmtId="3" fontId="8" fillId="19" borderId="11" xfId="0" applyNumberFormat="1" applyFont="1" applyFill="1" applyBorder="1"/>
    <xf numFmtId="3" fontId="11" fillId="19" borderId="11" xfId="0" applyNumberFormat="1" applyFont="1" applyFill="1" applyBorder="1"/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4" fontId="3" fillId="0" borderId="0" xfId="0" applyNumberFormat="1" applyFont="1"/>
    <xf numFmtId="0" fontId="6" fillId="0" borderId="7" xfId="0" applyFont="1" applyBorder="1" applyAlignment="1">
      <alignment horizontal="left"/>
    </xf>
    <xf numFmtId="10" fontId="3" fillId="7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10" fontId="3" fillId="7" borderId="1" xfId="0" applyNumberFormat="1" applyFont="1" applyFill="1" applyBorder="1" applyAlignment="1">
      <alignment horizontal="right"/>
    </xf>
    <xf numFmtId="0" fontId="7" fillId="0" borderId="0" xfId="0" quotePrefix="1" applyFont="1" applyAlignment="1">
      <alignment horizontal="center"/>
    </xf>
    <xf numFmtId="10" fontId="2" fillId="14" borderId="11" xfId="0" applyNumberFormat="1" applyFont="1" applyFill="1" applyBorder="1"/>
    <xf numFmtId="0" fontId="17" fillId="0" borderId="0" xfId="0" applyFont="1"/>
    <xf numFmtId="3" fontId="19" fillId="0" borderId="1" xfId="0" applyNumberFormat="1" applyFont="1" applyBorder="1"/>
    <xf numFmtId="166" fontId="7" fillId="0" borderId="0" xfId="0" quotePrefix="1" applyNumberFormat="1" applyFont="1" applyAlignment="1">
      <alignment horizontal="center"/>
    </xf>
    <xf numFmtId="10" fontId="13" fillId="0" borderId="35" xfId="1" applyNumberFormat="1" applyFont="1" applyBorder="1"/>
    <xf numFmtId="10" fontId="13" fillId="0" borderId="1" xfId="1" applyNumberFormat="1" applyFont="1" applyBorder="1" applyAlignment="1">
      <alignment horizontal="center" vertical="center"/>
    </xf>
    <xf numFmtId="9" fontId="28" fillId="0" borderId="0" xfId="0" applyNumberFormat="1" applyFont="1" applyAlignment="1">
      <alignment horizontal="center"/>
    </xf>
    <xf numFmtId="9" fontId="29" fillId="0" borderId="0" xfId="0" applyNumberFormat="1" applyFont="1" applyAlignment="1">
      <alignment horizontal="center"/>
    </xf>
    <xf numFmtId="167" fontId="2" fillId="11" borderId="11" xfId="0" applyNumberFormat="1" applyFont="1" applyFill="1" applyBorder="1" applyAlignment="1">
      <alignment horizontal="right"/>
    </xf>
    <xf numFmtId="167" fontId="3" fillId="7" borderId="1" xfId="0" applyNumberFormat="1" applyFont="1" applyFill="1" applyBorder="1" applyAlignment="1">
      <alignment horizontal="center"/>
    </xf>
    <xf numFmtId="167" fontId="3" fillId="0" borderId="1" xfId="0" applyNumberFormat="1" applyFont="1" applyBorder="1"/>
    <xf numFmtId="167" fontId="2" fillId="12" borderId="10" xfId="0" applyNumberFormat="1" applyFont="1" applyFill="1" applyBorder="1" applyAlignment="1">
      <alignment horizontal="right"/>
    </xf>
    <xf numFmtId="167" fontId="3" fillId="24" borderId="1" xfId="0" applyNumberFormat="1" applyFont="1" applyFill="1" applyBorder="1"/>
    <xf numFmtId="167" fontId="2" fillId="12" borderId="12" xfId="0" applyNumberFormat="1" applyFont="1" applyFill="1" applyBorder="1"/>
    <xf numFmtId="170" fontId="13" fillId="0" borderId="1" xfId="0" applyNumberFormat="1" applyFont="1" applyBorder="1"/>
    <xf numFmtId="170" fontId="2" fillId="14" borderId="12" xfId="0" applyNumberFormat="1" applyFont="1" applyFill="1" applyBorder="1"/>
    <xf numFmtId="167" fontId="8" fillId="18" borderId="11" xfId="0" applyNumberFormat="1" applyFont="1" applyFill="1" applyBorder="1"/>
    <xf numFmtId="167" fontId="8" fillId="20" borderId="0" xfId="0" applyNumberFormat="1" applyFont="1" applyFill="1" applyAlignment="1">
      <alignment horizontal="right"/>
    </xf>
    <xf numFmtId="167" fontId="2" fillId="0" borderId="6" xfId="0" applyNumberFormat="1" applyFont="1" applyBorder="1" applyAlignment="1">
      <alignment horizontal="right"/>
    </xf>
    <xf numFmtId="167" fontId="2" fillId="0" borderId="6" xfId="0" applyNumberFormat="1" applyFont="1" applyBorder="1" applyAlignment="1">
      <alignment horizontal="center"/>
    </xf>
    <xf numFmtId="167" fontId="13" fillId="0" borderId="1" xfId="1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13" borderId="1" xfId="0" applyFill="1" applyBorder="1" applyAlignment="1">
      <alignment horizontal="right"/>
    </xf>
    <xf numFmtId="170" fontId="0" fillId="13" borderId="1" xfId="0" applyNumberFormat="1" applyFill="1" applyBorder="1" applyAlignment="1">
      <alignment horizontal="center"/>
    </xf>
    <xf numFmtId="171" fontId="31" fillId="26" borderId="1" xfId="2" applyNumberFormat="1" applyBorder="1"/>
    <xf numFmtId="172" fontId="3" fillId="7" borderId="1" xfId="0" applyNumberFormat="1" applyFont="1" applyFill="1" applyBorder="1" applyAlignment="1">
      <alignment horizontal="center"/>
    </xf>
    <xf numFmtId="172" fontId="2" fillId="3" borderId="12" xfId="0" applyNumberFormat="1" applyFont="1" applyFill="1" applyBorder="1" applyAlignment="1">
      <alignment horizontal="center"/>
    </xf>
    <xf numFmtId="171" fontId="31" fillId="27" borderId="1" xfId="2" applyNumberFormat="1" applyFill="1" applyBorder="1"/>
    <xf numFmtId="172" fontId="3" fillId="7" borderId="10" xfId="0" applyNumberFormat="1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172" fontId="3" fillId="0" borderId="1" xfId="0" applyNumberFormat="1" applyFont="1" applyBorder="1"/>
    <xf numFmtId="172" fontId="8" fillId="18" borderId="12" xfId="3" applyNumberFormat="1" applyFont="1" applyFill="1" applyBorder="1"/>
    <xf numFmtId="0" fontId="1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73" fontId="3" fillId="7" borderId="1" xfId="0" applyNumberFormat="1" applyFont="1" applyFill="1" applyBorder="1"/>
    <xf numFmtId="173" fontId="8" fillId="19" borderId="12" xfId="0" applyNumberFormat="1" applyFont="1" applyFill="1" applyBorder="1"/>
    <xf numFmtId="172" fontId="3" fillId="0" borderId="1" xfId="0" applyNumberFormat="1" applyFont="1" applyBorder="1" applyAlignment="1">
      <alignment horizontal="right"/>
    </xf>
    <xf numFmtId="172" fontId="20" fillId="0" borderId="14" xfId="0" applyNumberFormat="1" applyFont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74" fontId="3" fillId="7" borderId="1" xfId="0" applyNumberFormat="1" applyFont="1" applyFill="1" applyBorder="1" applyAlignment="1">
      <alignment horizontal="right"/>
    </xf>
    <xf numFmtId="9" fontId="3" fillId="24" borderId="1" xfId="0" applyNumberFormat="1" applyFont="1" applyFill="1" applyBorder="1" applyAlignment="1">
      <alignment horizontal="right"/>
    </xf>
    <xf numFmtId="0" fontId="3" fillId="24" borderId="1" xfId="0" applyFont="1" applyFill="1" applyBorder="1"/>
    <xf numFmtId="174" fontId="2" fillId="15" borderId="11" xfId="0" applyNumberFormat="1" applyFont="1" applyFill="1" applyBorder="1" applyAlignment="1">
      <alignment horizontal="right"/>
    </xf>
    <xf numFmtId="0" fontId="3" fillId="0" borderId="17" xfId="0" applyFont="1" applyBorder="1"/>
    <xf numFmtId="167" fontId="3" fillId="0" borderId="12" xfId="0" applyNumberFormat="1" applyFont="1" applyBorder="1"/>
    <xf numFmtId="10" fontId="3" fillId="0" borderId="1" xfId="1" applyNumberFormat="1" applyFont="1" applyBorder="1" applyAlignment="1">
      <alignment horizontal="center"/>
    </xf>
    <xf numFmtId="172" fontId="2" fillId="0" borderId="18" xfId="0" applyNumberFormat="1" applyFont="1" applyBorder="1"/>
    <xf numFmtId="0" fontId="3" fillId="11" borderId="19" xfId="0" applyFont="1" applyFill="1" applyBorder="1"/>
    <xf numFmtId="0" fontId="3" fillId="11" borderId="20" xfId="0" applyFont="1" applyFill="1" applyBorder="1" applyAlignment="1">
      <alignment horizontal="center"/>
    </xf>
    <xf numFmtId="3" fontId="2" fillId="11" borderId="20" xfId="0" applyNumberFormat="1" applyFont="1" applyFill="1" applyBorder="1"/>
    <xf numFmtId="172" fontId="3" fillId="11" borderId="20" xfId="0" applyNumberFormat="1" applyFont="1" applyFill="1" applyBorder="1"/>
    <xf numFmtId="172" fontId="2" fillId="11" borderId="20" xfId="0" applyNumberFormat="1" applyFont="1" applyFill="1" applyBorder="1"/>
    <xf numFmtId="9" fontId="2" fillId="11" borderId="38" xfId="1" applyFont="1" applyFill="1" applyBorder="1"/>
    <xf numFmtId="3" fontId="8" fillId="19" borderId="44" xfId="0" applyNumberFormat="1" applyFont="1" applyFill="1" applyBorder="1"/>
    <xf numFmtId="10" fontId="8" fillId="19" borderId="42" xfId="0" applyNumberFormat="1" applyFont="1" applyFill="1" applyBorder="1"/>
    <xf numFmtId="3" fontId="8" fillId="18" borderId="44" xfId="0" applyNumberFormat="1" applyFont="1" applyFill="1" applyBorder="1"/>
    <xf numFmtId="3" fontId="8" fillId="18" borderId="38" xfId="0" applyNumberFormat="1" applyFont="1" applyFill="1" applyBorder="1"/>
    <xf numFmtId="167" fontId="2" fillId="2" borderId="32" xfId="0" applyNumberFormat="1" applyFont="1" applyFill="1" applyBorder="1"/>
    <xf numFmtId="167" fontId="2" fillId="2" borderId="19" xfId="0" applyNumberFormat="1" applyFont="1" applyFill="1" applyBorder="1" applyAlignment="1">
      <alignment horizontal="center"/>
    </xf>
    <xf numFmtId="9" fontId="2" fillId="2" borderId="42" xfId="1" applyFont="1" applyFill="1" applyBorder="1"/>
    <xf numFmtId="3" fontId="2" fillId="2" borderId="32" xfId="0" applyNumberFormat="1" applyFont="1" applyFill="1" applyBorder="1"/>
    <xf numFmtId="172" fontId="2" fillId="2" borderId="21" xfId="0" applyNumberFormat="1" applyFont="1" applyFill="1" applyBorder="1"/>
    <xf numFmtId="9" fontId="3" fillId="0" borderId="0" xfId="1" applyFont="1"/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10" fontId="3" fillId="0" borderId="18" xfId="0" applyNumberFormat="1" applyFont="1" applyBorder="1"/>
    <xf numFmtId="3" fontId="3" fillId="0" borderId="17" xfId="0" applyNumberFormat="1" applyFont="1" applyBorder="1"/>
    <xf numFmtId="3" fontId="3" fillId="0" borderId="18" xfId="0" applyNumberFormat="1" applyFont="1" applyBorder="1"/>
    <xf numFmtId="172" fontId="3" fillId="0" borderId="35" xfId="0" applyNumberFormat="1" applyFont="1" applyBorder="1"/>
    <xf numFmtId="173" fontId="3" fillId="0" borderId="25" xfId="0" applyNumberFormat="1" applyFont="1" applyBorder="1"/>
    <xf numFmtId="172" fontId="3" fillId="0" borderId="25" xfId="0" applyNumberFormat="1" applyFont="1" applyBorder="1"/>
    <xf numFmtId="172" fontId="3" fillId="0" borderId="25" xfId="1" applyNumberFormat="1" applyFont="1" applyBorder="1"/>
    <xf numFmtId="2" fontId="5" fillId="0" borderId="0" xfId="0" applyNumberFormat="1" applyFont="1" applyAlignment="1">
      <alignment horizontal="center"/>
    </xf>
    <xf numFmtId="0" fontId="3" fillId="2" borderId="19" xfId="0" applyFont="1" applyFill="1" applyBorder="1"/>
    <xf numFmtId="0" fontId="3" fillId="2" borderId="20" xfId="0" applyFont="1" applyFill="1" applyBorder="1" applyAlignment="1">
      <alignment horizontal="center"/>
    </xf>
    <xf numFmtId="10" fontId="2" fillId="2" borderId="21" xfId="1" applyNumberFormat="1" applyFont="1" applyFill="1" applyBorder="1"/>
    <xf numFmtId="3" fontId="2" fillId="10" borderId="19" xfId="0" applyNumberFormat="1" applyFont="1" applyFill="1" applyBorder="1"/>
    <xf numFmtId="3" fontId="2" fillId="10" borderId="20" xfId="0" applyNumberFormat="1" applyFont="1" applyFill="1" applyBorder="1"/>
    <xf numFmtId="3" fontId="2" fillId="10" borderId="21" xfId="0" applyNumberFormat="1" applyFont="1" applyFill="1" applyBorder="1"/>
    <xf numFmtId="172" fontId="2" fillId="16" borderId="26" xfId="0" applyNumberFormat="1" applyFont="1" applyFill="1" applyBorder="1"/>
    <xf numFmtId="173" fontId="8" fillId="20" borderId="26" xfId="0" applyNumberFormat="1" applyFont="1" applyFill="1" applyBorder="1"/>
    <xf numFmtId="172" fontId="8" fillId="22" borderId="26" xfId="0" applyNumberFormat="1" applyFont="1" applyFill="1" applyBorder="1"/>
    <xf numFmtId="172" fontId="14" fillId="0" borderId="26" xfId="1" applyNumberFormat="1" applyFont="1" applyBorder="1"/>
    <xf numFmtId="172" fontId="2" fillId="11" borderId="26" xfId="1" applyNumberFormat="1" applyFont="1" applyFill="1" applyBorder="1"/>
    <xf numFmtId="172" fontId="8" fillId="21" borderId="26" xfId="0" applyNumberFormat="1" applyFont="1" applyFill="1" applyBorder="1"/>
    <xf numFmtId="0" fontId="2" fillId="2" borderId="12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167" fontId="4" fillId="0" borderId="4" xfId="0" applyNumberFormat="1" applyFont="1" applyBorder="1" applyAlignment="1">
      <alignment horizontal="center" vertical="center"/>
    </xf>
    <xf numFmtId="167" fontId="4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7" fontId="4" fillId="0" borderId="4" xfId="0" applyNumberFormat="1" applyFont="1" applyBorder="1" applyAlignment="1">
      <alignment horizontal="center" vertical="center"/>
    </xf>
    <xf numFmtId="167" fontId="4" fillId="0" borderId="5" xfId="0" applyNumberFormat="1" applyFont="1" applyBorder="1" applyAlignment="1">
      <alignment horizontal="center" vertical="center"/>
    </xf>
    <xf numFmtId="167" fontId="4" fillId="0" borderId="6" xfId="0" applyNumberFormat="1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4" fontId="4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right"/>
    </xf>
    <xf numFmtId="0" fontId="5" fillId="11" borderId="11" xfId="0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172" fontId="2" fillId="0" borderId="3" xfId="0" applyNumberFormat="1" applyFont="1" applyBorder="1" applyAlignment="1">
      <alignment horizontal="center"/>
    </xf>
    <xf numFmtId="172" fontId="30" fillId="0" borderId="2" xfId="0" applyNumberFormat="1" applyFont="1" applyBorder="1" applyAlignment="1">
      <alignment horizontal="center" vertical="center"/>
    </xf>
    <xf numFmtId="172" fontId="30" fillId="0" borderId="3" xfId="0" applyNumberFormat="1" applyFont="1" applyBorder="1" applyAlignment="1">
      <alignment horizontal="center" vertical="center"/>
    </xf>
    <xf numFmtId="172" fontId="30" fillId="0" borderId="4" xfId="0" applyNumberFormat="1" applyFont="1" applyBorder="1" applyAlignment="1">
      <alignment horizontal="center" vertical="center"/>
    </xf>
    <xf numFmtId="172" fontId="30" fillId="0" borderId="5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20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72" fontId="2" fillId="0" borderId="11" xfId="0" applyNumberFormat="1" applyFont="1" applyBorder="1" applyAlignment="1">
      <alignment horizontal="right"/>
    </xf>
    <xf numFmtId="172" fontId="14" fillId="0" borderId="11" xfId="0" applyNumberFormat="1" applyFont="1" applyBorder="1" applyAlignment="1">
      <alignment horizontal="right"/>
    </xf>
    <xf numFmtId="173" fontId="8" fillId="21" borderId="9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13" borderId="10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0" fontId="10" fillId="14" borderId="10" xfId="0" applyFont="1" applyFill="1" applyBorder="1" applyAlignment="1">
      <alignment horizontal="center"/>
    </xf>
    <xf numFmtId="0" fontId="10" fillId="14" borderId="11" xfId="0" applyFont="1" applyFill="1" applyBorder="1" applyAlignment="1">
      <alignment horizontal="center"/>
    </xf>
    <xf numFmtId="172" fontId="3" fillId="7" borderId="10" xfId="0" applyNumberFormat="1" applyFont="1" applyFill="1" applyBorder="1" applyAlignment="1">
      <alignment horizontal="center"/>
    </xf>
    <xf numFmtId="172" fontId="3" fillId="7" borderId="11" xfId="0" applyNumberFormat="1" applyFont="1" applyFill="1" applyBorder="1" applyAlignment="1">
      <alignment horizontal="center"/>
    </xf>
    <xf numFmtId="165" fontId="3" fillId="0" borderId="10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72" fontId="3" fillId="7" borderId="12" xfId="0" applyNumberFormat="1" applyFont="1" applyFill="1" applyBorder="1" applyAlignment="1">
      <alignment horizontal="center"/>
    </xf>
    <xf numFmtId="168" fontId="3" fillId="24" borderId="10" xfId="0" applyNumberFormat="1" applyFont="1" applyFill="1" applyBorder="1" applyAlignment="1">
      <alignment horizontal="right"/>
    </xf>
    <xf numFmtId="168" fontId="3" fillId="24" borderId="12" xfId="0" applyNumberFormat="1" applyFont="1" applyFill="1" applyBorder="1" applyAlignment="1">
      <alignment horizontal="right"/>
    </xf>
    <xf numFmtId="168" fontId="3" fillId="24" borderId="11" xfId="0" applyNumberFormat="1" applyFont="1" applyFill="1" applyBorder="1" applyAlignment="1">
      <alignment horizontal="right"/>
    </xf>
    <xf numFmtId="172" fontId="3" fillId="24" borderId="10" xfId="0" applyNumberFormat="1" applyFont="1" applyFill="1" applyBorder="1" applyAlignment="1">
      <alignment horizontal="right"/>
    </xf>
    <xf numFmtId="172" fontId="3" fillId="24" borderId="12" xfId="0" applyNumberFormat="1" applyFont="1" applyFill="1" applyBorder="1" applyAlignment="1">
      <alignment horizontal="right"/>
    </xf>
    <xf numFmtId="172" fontId="3" fillId="7" borderId="10" xfId="0" applyNumberFormat="1" applyFont="1" applyFill="1" applyBorder="1" applyAlignment="1">
      <alignment horizontal="right"/>
    </xf>
    <xf numFmtId="172" fontId="3" fillId="7" borderId="12" xfId="0" applyNumberFormat="1" applyFont="1" applyFill="1" applyBorder="1" applyAlignment="1">
      <alignment horizontal="right"/>
    </xf>
    <xf numFmtId="172" fontId="8" fillId="17" borderId="11" xfId="0" applyNumberFormat="1" applyFont="1" applyFill="1" applyBorder="1" applyAlignment="1">
      <alignment horizontal="right"/>
    </xf>
    <xf numFmtId="172" fontId="8" fillId="17" borderId="12" xfId="0" applyNumberFormat="1" applyFont="1" applyFill="1" applyBorder="1" applyAlignment="1">
      <alignment horizontal="right"/>
    </xf>
    <xf numFmtId="172" fontId="2" fillId="16" borderId="11" xfId="0" applyNumberFormat="1" applyFont="1" applyFill="1" applyBorder="1" applyAlignment="1">
      <alignment horizontal="right"/>
    </xf>
    <xf numFmtId="172" fontId="2" fillId="16" borderId="12" xfId="0" applyNumberFormat="1" applyFont="1" applyFill="1" applyBorder="1" applyAlignment="1">
      <alignment horizontal="right"/>
    </xf>
    <xf numFmtId="3" fontId="2" fillId="15" borderId="11" xfId="0" applyNumberFormat="1" applyFont="1" applyFill="1" applyBorder="1" applyAlignment="1">
      <alignment horizontal="right"/>
    </xf>
    <xf numFmtId="3" fontId="2" fillId="15" borderId="12" xfId="0" applyNumberFormat="1" applyFont="1" applyFill="1" applyBorder="1" applyAlignment="1">
      <alignment horizontal="right"/>
    </xf>
    <xf numFmtId="0" fontId="10" fillId="17" borderId="10" xfId="0" applyFont="1" applyFill="1" applyBorder="1" applyAlignment="1">
      <alignment horizontal="center"/>
    </xf>
    <xf numFmtId="0" fontId="10" fillId="17" borderId="11" xfId="0" applyFont="1" applyFill="1" applyBorder="1" applyAlignment="1">
      <alignment horizontal="center"/>
    </xf>
    <xf numFmtId="0" fontId="10" fillId="19" borderId="10" xfId="0" applyFont="1" applyFill="1" applyBorder="1" applyAlignment="1">
      <alignment horizontal="center"/>
    </xf>
    <xf numFmtId="0" fontId="10" fillId="19" borderId="11" xfId="0" applyFont="1" applyFill="1" applyBorder="1" applyAlignment="1">
      <alignment horizontal="center"/>
    </xf>
    <xf numFmtId="0" fontId="10" fillId="16" borderId="10" xfId="0" applyFont="1" applyFill="1" applyBorder="1" applyAlignment="1">
      <alignment horizontal="center"/>
    </xf>
    <xf numFmtId="0" fontId="10" fillId="16" borderId="11" xfId="0" applyFont="1" applyFill="1" applyBorder="1" applyAlignment="1">
      <alignment horizontal="center"/>
    </xf>
    <xf numFmtId="168" fontId="3" fillId="7" borderId="10" xfId="0" applyNumberFormat="1" applyFont="1" applyFill="1" applyBorder="1" applyAlignment="1">
      <alignment horizontal="right"/>
    </xf>
    <xf numFmtId="168" fontId="3" fillId="7" borderId="12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172" fontId="8" fillId="20" borderId="0" xfId="0" applyNumberFormat="1" applyFont="1" applyFill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0" fillId="18" borderId="10" xfId="0" applyFont="1" applyFill="1" applyBorder="1" applyAlignment="1">
      <alignment horizontal="center"/>
    </xf>
    <xf numFmtId="0" fontId="10" fillId="18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72" fontId="3" fillId="0" borderId="10" xfId="0" applyNumberFormat="1" applyFont="1" applyBorder="1" applyAlignment="1">
      <alignment horizontal="right"/>
    </xf>
    <xf numFmtId="172" fontId="3" fillId="0" borderId="12" xfId="0" applyNumberFormat="1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8" fillId="23" borderId="22" xfId="0" applyFont="1" applyFill="1" applyBorder="1" applyAlignment="1">
      <alignment horizontal="center"/>
    </xf>
    <xf numFmtId="0" fontId="8" fillId="23" borderId="23" xfId="0" applyFont="1" applyFill="1" applyBorder="1" applyAlignment="1">
      <alignment horizontal="center"/>
    </xf>
    <xf numFmtId="0" fontId="8" fillId="23" borderId="40" xfId="0" applyFont="1" applyFill="1" applyBorder="1" applyAlignment="1">
      <alignment horizontal="center"/>
    </xf>
    <xf numFmtId="0" fontId="8" fillId="23" borderId="43" xfId="0" applyFont="1" applyFill="1" applyBorder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3" fontId="21" fillId="0" borderId="27" xfId="0" applyNumberFormat="1" applyFont="1" applyBorder="1" applyAlignment="1">
      <alignment horizontal="center" vertical="center"/>
    </xf>
    <xf numFmtId="3" fontId="21" fillId="0" borderId="28" xfId="0" applyNumberFormat="1" applyFont="1" applyBorder="1" applyAlignment="1">
      <alignment horizontal="center" vertical="center"/>
    </xf>
    <xf numFmtId="3" fontId="21" fillId="0" borderId="29" xfId="0" applyNumberFormat="1" applyFont="1" applyBorder="1" applyAlignment="1">
      <alignment horizontal="center" vertical="center"/>
    </xf>
    <xf numFmtId="164" fontId="22" fillId="0" borderId="2" xfId="1" applyNumberFormat="1" applyFont="1" applyBorder="1" applyAlignment="1">
      <alignment horizontal="center" vertical="center"/>
    </xf>
    <xf numFmtId="164" fontId="22" fillId="0" borderId="4" xfId="1" applyNumberFormat="1" applyFont="1" applyBorder="1" applyAlignment="1">
      <alignment horizontal="center" vertical="center"/>
    </xf>
    <xf numFmtId="164" fontId="22" fillId="0" borderId="0" xfId="1" applyNumberFormat="1" applyFont="1" applyAlignment="1">
      <alignment horizontal="center" vertical="center"/>
    </xf>
    <xf numFmtId="168" fontId="24" fillId="0" borderId="3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wrapText="1"/>
    </xf>
    <xf numFmtId="10" fontId="21" fillId="0" borderId="27" xfId="1" applyNumberFormat="1" applyFont="1" applyBorder="1" applyAlignment="1">
      <alignment horizontal="center" vertical="center"/>
    </xf>
    <xf numFmtId="10" fontId="21" fillId="0" borderId="28" xfId="1" applyNumberFormat="1" applyFont="1" applyBorder="1" applyAlignment="1">
      <alignment horizontal="center" vertical="center"/>
    </xf>
    <xf numFmtId="10" fontId="21" fillId="0" borderId="29" xfId="1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8" fillId="23" borderId="45" xfId="0" applyFont="1" applyFill="1" applyBorder="1" applyAlignment="1">
      <alignment horizontal="center"/>
    </xf>
    <xf numFmtId="0" fontId="8" fillId="23" borderId="46" xfId="0" applyFont="1" applyFill="1" applyBorder="1" applyAlignment="1">
      <alignment horizontal="center"/>
    </xf>
    <xf numFmtId="0" fontId="8" fillId="23" borderId="47" xfId="0" applyFont="1" applyFill="1" applyBorder="1" applyAlignment="1">
      <alignment horizontal="center"/>
    </xf>
    <xf numFmtId="10" fontId="23" fillId="0" borderId="27" xfId="1" applyNumberFormat="1" applyFont="1" applyBorder="1" applyAlignment="1">
      <alignment horizontal="center" vertical="center"/>
    </xf>
    <xf numFmtId="10" fontId="23" fillId="0" borderId="28" xfId="1" applyNumberFormat="1" applyFont="1" applyBorder="1" applyAlignment="1">
      <alignment horizontal="center" vertical="center"/>
    </xf>
    <xf numFmtId="10" fontId="23" fillId="0" borderId="29" xfId="1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9" fillId="0" borderId="37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3" fontId="23" fillId="0" borderId="27" xfId="0" applyNumberFormat="1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3" fontId="23" fillId="0" borderId="29" xfId="0" applyNumberFormat="1" applyFont="1" applyBorder="1" applyAlignment="1">
      <alignment horizontal="center" vertical="center"/>
    </xf>
  </cellXfs>
  <cellStyles count="4">
    <cellStyle name="Énfasis1" xfId="2" builtinId="29"/>
    <cellStyle name="Moneda" xfId="3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B1982"/>
      <color rgb="FF0AC8C8"/>
      <color rgb="FFA885D7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../customXml/item3.xml" Type="http://schemas.openxmlformats.org/officeDocument/2006/relationships/customXml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theme/theme1.xml" Type="http://schemas.openxmlformats.org/officeDocument/2006/relationships/theme"/>
<Relationship Id="rId5" Target="styles.xml" Type="http://schemas.openxmlformats.org/officeDocument/2006/relationships/styles"/>
<Relationship Id="rId6" Target="sharedStrings.xml" Type="http://schemas.openxmlformats.org/officeDocument/2006/relationships/sharedStrings"/>
<Relationship Id="rId7" Target="calcChain.xml" Type="http://schemas.openxmlformats.org/officeDocument/2006/relationships/calcChain"/>
<Relationship Id="rId8" Target="../customXml/item1.xml" Type="http://schemas.openxmlformats.org/officeDocument/2006/relationships/customXml"/>
<Relationship Id="rId9" Target="../customXml/item2.xml" Type="http://schemas.openxmlformats.org/officeDocument/2006/relationships/customXml"/>
</Relationships>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5"/>
  <sheetViews>
    <sheetView showGridLines="0" tabSelected="1" zoomScaleNormal="100" workbookViewId="0"/>
  </sheetViews>
  <sheetFormatPr baseColWidth="10" defaultColWidth="11.44140625" defaultRowHeight="13.8" x14ac:dyDescent="0.25"/>
  <cols>
    <col min="1" max="1" width="19.44140625" style="1" customWidth="1"/>
    <col min="2" max="2" width="11.88671875" style="1" customWidth="1"/>
    <col min="3" max="3" width="16.109375" style="1" customWidth="1"/>
    <col min="4" max="4" width="14" style="1" customWidth="1"/>
    <col min="5" max="5" width="13.44140625" style="1" customWidth="1"/>
    <col min="6" max="6" width="19.109375" style="1" customWidth="1"/>
    <col min="7" max="7" width="23.33203125" style="2" customWidth="1"/>
    <col min="8" max="8" width="19.88671875" style="2" customWidth="1"/>
    <col min="9" max="9" width="13.44140625" style="2" customWidth="1"/>
    <col min="10" max="10" width="2.6640625" style="1" customWidth="1"/>
    <col min="11" max="11" width="19.109375" style="1" bestFit="1" customWidth="1"/>
    <col min="12" max="12" width="20.33203125" style="1" customWidth="1"/>
    <col min="13" max="13" width="2.5546875" style="1" customWidth="1"/>
    <col min="14" max="14" width="13" style="1" customWidth="1"/>
    <col min="15" max="15" width="19.5546875" style="1" customWidth="1"/>
    <col min="16" max="16" width="2.5546875" style="1" customWidth="1"/>
    <col min="17" max="17" width="11.44140625" style="1"/>
    <col min="18" max="18" width="2.6640625" style="1" customWidth="1"/>
    <col min="19" max="16384" width="11.44140625" style="1"/>
  </cols>
  <sheetData>
    <row r="1" spans="1:15" ht="13.5" customHeight="1" x14ac:dyDescent="0.25"/>
    <row r="2" spans="1:15" ht="18" customHeight="1" x14ac:dyDescent="0.25">
      <c r="B2" s="181" t="s">
        <v>0</v>
      </c>
      <c r="C2" s="181"/>
      <c r="D2" s="181"/>
      <c r="E2" s="181"/>
      <c r="F2" s="181"/>
      <c r="G2" s="181"/>
      <c r="H2" s="181"/>
    </row>
    <row r="3" spans="1:15" x14ac:dyDescent="0.25">
      <c r="B3" s="184" t="s">
        <v>1</v>
      </c>
      <c r="C3" s="184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</row>
    <row r="4" spans="1:15" x14ac:dyDescent="0.25">
      <c r="A4" s="1" t="s">
        <v>8</v>
      </c>
      <c r="B4" s="185"/>
      <c r="C4" s="185"/>
      <c r="D4" s="187"/>
      <c r="E4" s="187"/>
      <c r="F4" s="187"/>
      <c r="G4" s="187"/>
      <c r="H4" s="187"/>
      <c r="I4" s="20"/>
      <c r="K4" s="143" t="s">
        <v>9</v>
      </c>
      <c r="L4" s="144"/>
      <c r="N4" s="145" t="s">
        <v>10</v>
      </c>
      <c r="O4" s="146"/>
    </row>
    <row r="5" spans="1:15" ht="14.4" x14ac:dyDescent="0.3">
      <c r="A5" s="77">
        <v>0</v>
      </c>
      <c r="B5" s="28">
        <v>1</v>
      </c>
      <c r="C5" s="72" t="s">
        <v>11</v>
      </c>
      <c r="D5" s="73">
        <v>299.79006958008</v>
      </c>
      <c r="E5" s="29">
        <f>$D5/$D$79</f>
        <v>4.7355980497102651E-3</v>
      </c>
      <c r="F5" s="75">
        <v>70</v>
      </c>
      <c r="G5" s="74">
        <f>D5*F5</f>
        <v>20985.3048706056</v>
      </c>
      <c r="H5" s="47">
        <f>$G5/$G$79</f>
        <v>4.7355980497102651E-3</v>
      </c>
      <c r="K5" s="147">
        <f>G84</f>
        <v>63305.640899658254</v>
      </c>
      <c r="L5" s="148"/>
      <c r="N5" s="151">
        <f>G85+G86+G87</f>
        <v>5610</v>
      </c>
      <c r="O5" s="152"/>
    </row>
    <row r="6" spans="1:15" ht="14.4" x14ac:dyDescent="0.3">
      <c r="A6" s="77">
        <v>29415.860869565218</v>
      </c>
      <c r="B6" s="28">
        <v>2</v>
      </c>
      <c r="C6" s="72">
        <v>50909</v>
      </c>
      <c r="D6" s="73">
        <v>429.56356811523</v>
      </c>
      <c r="E6" s="29">
        <f>$D6/$D$79</f>
        <v>6.7855496289201764E-3</v>
      </c>
      <c r="F6" s="75">
        <v>70</v>
      </c>
      <c r="G6" s="74">
        <f t="shared" ref="G6:G69" si="0">D6*F6</f>
        <v>30069.449768066101</v>
      </c>
      <c r="H6" s="47">
        <f>$G6/$G$79</f>
        <v>6.7855496289201773E-3</v>
      </c>
      <c r="K6" s="149"/>
      <c r="L6" s="150"/>
      <c r="N6" s="153"/>
      <c r="O6" s="154"/>
    </row>
    <row r="7" spans="1:15" ht="14.4" x14ac:dyDescent="0.3">
      <c r="A7" s="77">
        <v>34128.260869565216</v>
      </c>
      <c r="B7" s="28">
        <v>3</v>
      </c>
      <c r="C7" s="72">
        <v>51986</v>
      </c>
      <c r="D7" s="73">
        <v>235.97143554688</v>
      </c>
      <c r="E7" s="29">
        <f>$D7/$D$79</f>
        <v>3.7274946149096462E-3</v>
      </c>
      <c r="F7" s="75">
        <v>70</v>
      </c>
      <c r="G7" s="74">
        <f t="shared" si="0"/>
        <v>16518.000488281599</v>
      </c>
      <c r="H7" s="47">
        <f>$G7/$G$79</f>
        <v>3.7274946149096467E-3</v>
      </c>
      <c r="L7" s="33">
        <f>K9</f>
        <v>57695.640899658254</v>
      </c>
    </row>
    <row r="8" spans="1:15" ht="14.4" x14ac:dyDescent="0.3">
      <c r="A8" s="77">
        <v>2086.9565217391305</v>
      </c>
      <c r="B8" s="28">
        <v>4</v>
      </c>
      <c r="C8" s="72">
        <v>50911</v>
      </c>
      <c r="D8" s="73">
        <v>490.6806640625</v>
      </c>
      <c r="E8" s="29">
        <f>$D8/$D$79</f>
        <v>7.7509785398152233E-3</v>
      </c>
      <c r="F8" s="75">
        <v>70</v>
      </c>
      <c r="G8" s="74">
        <f t="shared" si="0"/>
        <v>34347.646484375</v>
      </c>
      <c r="H8" s="47">
        <f>$G8/$G$79</f>
        <v>7.7509785398152242E-3</v>
      </c>
      <c r="K8" s="155" t="s">
        <v>12</v>
      </c>
      <c r="L8" s="156"/>
      <c r="N8" s="157" t="s">
        <v>13</v>
      </c>
      <c r="O8" s="158"/>
    </row>
    <row r="9" spans="1:15" ht="14.4" x14ac:dyDescent="0.3">
      <c r="A9" s="77">
        <v>0</v>
      </c>
      <c r="B9" s="28">
        <v>5</v>
      </c>
      <c r="C9" s="72">
        <v>160143</v>
      </c>
      <c r="D9" s="73">
        <v>622.50073242188</v>
      </c>
      <c r="E9" s="29">
        <f t="shared" ref="E9:E69" si="1">$D9/$D$79</f>
        <v>9.8332585149649831E-3</v>
      </c>
      <c r="F9" s="75">
        <v>70</v>
      </c>
      <c r="G9" s="74">
        <f t="shared" si="0"/>
        <v>43575.051269531599</v>
      </c>
      <c r="H9" s="47">
        <f t="shared" ref="H9:H69" si="2">$G9/$G$79</f>
        <v>9.8332585149649848E-3</v>
      </c>
      <c r="I9" s="21"/>
      <c r="K9" s="147">
        <f>K5-N5</f>
        <v>57695.640899658254</v>
      </c>
      <c r="L9" s="148"/>
      <c r="N9" s="147">
        <f>(K9*G88)+(K9*G89)+(K9*G90)</f>
        <v>19904.996110382097</v>
      </c>
      <c r="O9" s="148"/>
    </row>
    <row r="10" spans="1:15" ht="14.4" x14ac:dyDescent="0.3">
      <c r="A10" s="77">
        <v>25267.878260869566</v>
      </c>
      <c r="B10" s="28">
        <v>6</v>
      </c>
      <c r="C10" s="72">
        <v>136603</v>
      </c>
      <c r="D10" s="73">
        <v>332.27996826172</v>
      </c>
      <c r="E10" s="29">
        <f t="shared" si="1"/>
        <v>5.2488208560813061E-3</v>
      </c>
      <c r="F10" s="75">
        <v>70</v>
      </c>
      <c r="G10" s="74">
        <f t="shared" si="0"/>
        <v>23259.5977783204</v>
      </c>
      <c r="H10" s="47">
        <f t="shared" si="2"/>
        <v>5.2488208560813069E-3</v>
      </c>
      <c r="I10" s="21"/>
      <c r="K10" s="149"/>
      <c r="L10" s="150"/>
      <c r="N10" s="149"/>
      <c r="O10" s="150"/>
    </row>
    <row r="11" spans="1:15" ht="14.4" x14ac:dyDescent="0.3">
      <c r="A11" s="77">
        <v>22475.686956521738</v>
      </c>
      <c r="B11" s="28">
        <v>7</v>
      </c>
      <c r="C11" s="72">
        <v>138476</v>
      </c>
      <c r="D11" s="73">
        <v>602.18914794922</v>
      </c>
      <c r="E11" s="29">
        <f t="shared" si="1"/>
        <v>9.5124089953328439E-3</v>
      </c>
      <c r="F11" s="75">
        <v>70</v>
      </c>
      <c r="G11" s="74">
        <f t="shared" si="0"/>
        <v>42153.2403564454</v>
      </c>
      <c r="H11" s="47">
        <f t="shared" si="2"/>
        <v>9.5124089953328456E-3</v>
      </c>
      <c r="I11" s="21"/>
      <c r="L11" s="33"/>
    </row>
    <row r="12" spans="1:15" ht="14.4" x14ac:dyDescent="0.3">
      <c r="A12" s="77">
        <v>13826.08695652174</v>
      </c>
      <c r="B12" s="28">
        <v>8</v>
      </c>
      <c r="C12" s="72">
        <v>95055</v>
      </c>
      <c r="D12" s="73">
        <v>413.07870483398</v>
      </c>
      <c r="E12" s="29">
        <f t="shared" si="1"/>
        <v>6.5251484538119565E-3</v>
      </c>
      <c r="F12" s="75">
        <v>70</v>
      </c>
      <c r="G12" s="74">
        <f t="shared" si="0"/>
        <v>28915.509338378601</v>
      </c>
      <c r="H12" s="47">
        <f t="shared" si="2"/>
        <v>6.5251484538119573E-3</v>
      </c>
      <c r="I12" s="22"/>
      <c r="K12" s="159" t="s">
        <v>14</v>
      </c>
      <c r="L12" s="160"/>
    </row>
    <row r="13" spans="1:15" ht="23.4" x14ac:dyDescent="0.3">
      <c r="A13" s="77">
        <v>0</v>
      </c>
      <c r="B13" s="28">
        <v>9</v>
      </c>
      <c r="C13" s="72" t="s">
        <v>15</v>
      </c>
      <c r="D13" s="73">
        <v>426.31002807617</v>
      </c>
      <c r="E13" s="29">
        <f t="shared" si="1"/>
        <v>6.7341554720516438E-3</v>
      </c>
      <c r="F13" s="75">
        <v>70</v>
      </c>
      <c r="G13" s="74">
        <f t="shared" si="0"/>
        <v>29841.7019653319</v>
      </c>
      <c r="H13" s="47">
        <f t="shared" si="2"/>
        <v>6.7341554720516455E-3</v>
      </c>
      <c r="K13" s="140">
        <f>K9-N9</f>
        <v>37790.644789276157</v>
      </c>
      <c r="L13" s="141"/>
    </row>
    <row r="14" spans="1:15" ht="23.4" x14ac:dyDescent="0.3">
      <c r="A14" s="77">
        <v>0</v>
      </c>
      <c r="B14" s="28">
        <v>10</v>
      </c>
      <c r="C14" s="72" t="s">
        <v>16</v>
      </c>
      <c r="D14" s="73">
        <v>1966.1914978027301</v>
      </c>
      <c r="E14" s="29">
        <f t="shared" si="1"/>
        <v>3.105870930079067E-2</v>
      </c>
      <c r="F14" s="75">
        <v>70</v>
      </c>
      <c r="G14" s="74">
        <f t="shared" si="0"/>
        <v>137633.40484619112</v>
      </c>
      <c r="H14" s="47">
        <f t="shared" si="2"/>
        <v>3.1058709300790677E-2</v>
      </c>
      <c r="K14" s="140"/>
      <c r="L14" s="141"/>
    </row>
    <row r="15" spans="1:15" ht="23.4" x14ac:dyDescent="0.3">
      <c r="A15" s="77">
        <v>0</v>
      </c>
      <c r="B15" s="28">
        <v>11</v>
      </c>
      <c r="C15" s="72" t="s">
        <v>17</v>
      </c>
      <c r="D15" s="73">
        <v>254.28042602539</v>
      </c>
      <c r="E15" s="29">
        <f t="shared" si="1"/>
        <v>4.0167103975526242E-3</v>
      </c>
      <c r="F15" s="75">
        <v>70</v>
      </c>
      <c r="G15" s="74">
        <f t="shared" si="0"/>
        <v>17799.6298217773</v>
      </c>
      <c r="H15" s="47">
        <f t="shared" si="2"/>
        <v>4.0167103975526251E-3</v>
      </c>
      <c r="K15" s="140"/>
      <c r="L15" s="141"/>
    </row>
    <row r="16" spans="1:15" ht="23.4" x14ac:dyDescent="0.3">
      <c r="A16" s="77">
        <v>0</v>
      </c>
      <c r="B16" s="28">
        <v>12</v>
      </c>
      <c r="C16" s="72" t="s">
        <v>18</v>
      </c>
      <c r="D16" s="73">
        <v>331.04885864258</v>
      </c>
      <c r="E16" s="29">
        <f t="shared" si="1"/>
        <v>5.229373779933837E-3</v>
      </c>
      <c r="F16" s="75">
        <v>70</v>
      </c>
      <c r="G16" s="74">
        <f t="shared" si="0"/>
        <v>23173.4201049806</v>
      </c>
      <c r="H16" s="47">
        <f t="shared" si="2"/>
        <v>5.2293737799338378E-3</v>
      </c>
      <c r="K16" s="140"/>
      <c r="L16" s="141"/>
    </row>
    <row r="17" spans="1:12" ht="23.4" x14ac:dyDescent="0.3">
      <c r="A17" s="77">
        <v>0</v>
      </c>
      <c r="B17" s="28">
        <v>13</v>
      </c>
      <c r="C17" s="72" t="s">
        <v>19</v>
      </c>
      <c r="D17" s="73">
        <v>593.65213012695006</v>
      </c>
      <c r="E17" s="29">
        <f t="shared" si="1"/>
        <v>9.3775550123236292E-3</v>
      </c>
      <c r="F17" s="75">
        <v>70</v>
      </c>
      <c r="G17" s="74">
        <f t="shared" si="0"/>
        <v>41555.6491088865</v>
      </c>
      <c r="H17" s="47">
        <f t="shared" si="2"/>
        <v>9.3775550123236309E-3</v>
      </c>
      <c r="K17" s="140"/>
      <c r="L17" s="141"/>
    </row>
    <row r="18" spans="1:12" ht="23.4" x14ac:dyDescent="0.3">
      <c r="A18" s="77">
        <v>0</v>
      </c>
      <c r="B18" s="28">
        <v>14</v>
      </c>
      <c r="C18" s="72" t="s">
        <v>20</v>
      </c>
      <c r="D18" s="73">
        <v>1128.0834655761701</v>
      </c>
      <c r="E18" s="29">
        <f t="shared" si="1"/>
        <v>1.7819635810404692E-2</v>
      </c>
      <c r="F18" s="75">
        <v>70</v>
      </c>
      <c r="G18" s="74">
        <f t="shared" si="0"/>
        <v>78965.8425903319</v>
      </c>
      <c r="H18" s="47">
        <f t="shared" si="2"/>
        <v>1.7819635810404692E-2</v>
      </c>
      <c r="K18" s="140"/>
      <c r="L18" s="141"/>
    </row>
    <row r="19" spans="1:12" ht="23.4" x14ac:dyDescent="0.3">
      <c r="A19" s="77">
        <v>11.826086956521738</v>
      </c>
      <c r="B19" s="28">
        <v>15</v>
      </c>
      <c r="C19" s="72">
        <v>49550</v>
      </c>
      <c r="D19" s="73">
        <v>286.92251586914</v>
      </c>
      <c r="E19" s="29">
        <f t="shared" si="1"/>
        <v>4.5323372734496544E-3</v>
      </c>
      <c r="F19" s="75">
        <v>70</v>
      </c>
      <c r="G19" s="74">
        <f t="shared" si="0"/>
        <v>20084.5761108398</v>
      </c>
      <c r="H19" s="47">
        <f t="shared" si="2"/>
        <v>4.5323372734496553E-3</v>
      </c>
      <c r="K19" s="140"/>
      <c r="L19" s="141"/>
    </row>
    <row r="20" spans="1:12" ht="23.4" x14ac:dyDescent="0.3">
      <c r="A20" s="77">
        <v>1843.0434782608695</v>
      </c>
      <c r="B20" s="28">
        <v>16</v>
      </c>
      <c r="C20" s="72">
        <v>150355</v>
      </c>
      <c r="D20" s="73">
        <v>450.16174316406</v>
      </c>
      <c r="E20" s="29">
        <f t="shared" si="1"/>
        <v>7.1109262423799287E-3</v>
      </c>
      <c r="F20" s="75">
        <v>70</v>
      </c>
      <c r="G20" s="74">
        <f t="shared" si="0"/>
        <v>31511.3220214842</v>
      </c>
      <c r="H20" s="47">
        <f t="shared" si="2"/>
        <v>7.1109262423799304E-3</v>
      </c>
      <c r="K20" s="140"/>
      <c r="L20" s="141"/>
    </row>
    <row r="21" spans="1:12" ht="23.4" x14ac:dyDescent="0.3">
      <c r="A21" s="77">
        <v>260.86956521739131</v>
      </c>
      <c r="B21" s="28">
        <v>17</v>
      </c>
      <c r="C21" s="72">
        <v>52162</v>
      </c>
      <c r="D21" s="73">
        <v>463.65509033203</v>
      </c>
      <c r="E21" s="29">
        <f t="shared" si="1"/>
        <v>7.3240722902867409E-3</v>
      </c>
      <c r="F21" s="75">
        <v>70</v>
      </c>
      <c r="G21" s="74">
        <f t="shared" si="0"/>
        <v>32455.8563232421</v>
      </c>
      <c r="H21" s="47">
        <f t="shared" si="2"/>
        <v>7.3240722902867417E-3</v>
      </c>
      <c r="K21" s="140"/>
      <c r="L21" s="141"/>
    </row>
    <row r="22" spans="1:12" ht="23.4" x14ac:dyDescent="0.3">
      <c r="A22" s="77">
        <v>15468.186347826088</v>
      </c>
      <c r="B22" s="28">
        <v>18</v>
      </c>
      <c r="C22" s="72">
        <v>133556</v>
      </c>
      <c r="D22" s="73">
        <v>3920.6461181640602</v>
      </c>
      <c r="E22" s="29">
        <f t="shared" si="1"/>
        <v>6.1932018418049462E-2</v>
      </c>
      <c r="F22" s="75">
        <v>70</v>
      </c>
      <c r="G22" s="74">
        <f t="shared" si="0"/>
        <v>274445.2282714842</v>
      </c>
      <c r="H22" s="47">
        <f t="shared" si="2"/>
        <v>6.1932018418049468E-2</v>
      </c>
      <c r="K22" s="140"/>
      <c r="L22" s="141"/>
    </row>
    <row r="23" spans="1:12" ht="23.4" x14ac:dyDescent="0.3">
      <c r="A23" s="77">
        <v>0</v>
      </c>
      <c r="B23" s="28">
        <v>19</v>
      </c>
      <c r="C23" s="72" t="s">
        <v>21</v>
      </c>
      <c r="D23" s="73">
        <v>428.82055664063</v>
      </c>
      <c r="E23" s="29">
        <f t="shared" si="1"/>
        <v>6.7738127368511475E-3</v>
      </c>
      <c r="F23" s="75">
        <v>70</v>
      </c>
      <c r="G23" s="74">
        <f t="shared" si="0"/>
        <v>30017.438964844099</v>
      </c>
      <c r="H23" s="47">
        <f t="shared" si="2"/>
        <v>6.7738127368511484E-3</v>
      </c>
      <c r="K23" s="140"/>
      <c r="L23" s="141"/>
    </row>
    <row r="24" spans="1:12" ht="23.4" x14ac:dyDescent="0.3">
      <c r="A24" s="77">
        <v>778.94260869565221</v>
      </c>
      <c r="B24" s="28">
        <v>20</v>
      </c>
      <c r="C24" s="72" t="s">
        <v>22</v>
      </c>
      <c r="D24" s="73">
        <v>1629.91259765625</v>
      </c>
      <c r="E24" s="29">
        <f t="shared" si="1"/>
        <v>2.5746719794523854E-2</v>
      </c>
      <c r="F24" s="75">
        <v>70</v>
      </c>
      <c r="G24" s="74">
        <f t="shared" si="0"/>
        <v>114093.8818359375</v>
      </c>
      <c r="H24" s="47">
        <f t="shared" si="2"/>
        <v>2.5746719794523858E-2</v>
      </c>
      <c r="K24" s="140"/>
      <c r="L24" s="141"/>
    </row>
    <row r="25" spans="1:12" ht="23.4" x14ac:dyDescent="0.3">
      <c r="A25" s="77">
        <v>2596.7634782608698</v>
      </c>
      <c r="B25" s="28">
        <v>21</v>
      </c>
      <c r="C25" s="72">
        <v>52164</v>
      </c>
      <c r="D25" s="73">
        <v>250.33569335938</v>
      </c>
      <c r="E25" s="29">
        <f t="shared" si="1"/>
        <v>3.9543978988566151E-3</v>
      </c>
      <c r="F25" s="75">
        <v>70</v>
      </c>
      <c r="G25" s="74">
        <f t="shared" si="0"/>
        <v>17523.498535156599</v>
      </c>
      <c r="H25" s="47">
        <f t="shared" si="2"/>
        <v>3.954397898856616E-3</v>
      </c>
      <c r="K25" s="140"/>
      <c r="L25" s="141"/>
    </row>
    <row r="26" spans="1:12" ht="23.4" x14ac:dyDescent="0.3">
      <c r="A26" s="77">
        <v>7130.434782608696</v>
      </c>
      <c r="B26" s="28">
        <v>22</v>
      </c>
      <c r="C26" s="72">
        <v>51984</v>
      </c>
      <c r="D26" s="73">
        <v>354.52947998047</v>
      </c>
      <c r="E26" s="29">
        <f t="shared" si="1"/>
        <v>5.600282612135815E-3</v>
      </c>
      <c r="F26" s="75">
        <v>70</v>
      </c>
      <c r="G26" s="74">
        <f t="shared" si="0"/>
        <v>24817.0635986329</v>
      </c>
      <c r="H26" s="47">
        <f t="shared" si="2"/>
        <v>5.6002826121358158E-3</v>
      </c>
      <c r="K26" s="140"/>
      <c r="L26" s="141"/>
    </row>
    <row r="27" spans="1:12" ht="23.4" x14ac:dyDescent="0.3">
      <c r="A27" s="77">
        <v>48869.565217391304</v>
      </c>
      <c r="B27" s="28">
        <v>23</v>
      </c>
      <c r="C27" s="72">
        <v>50901</v>
      </c>
      <c r="D27" s="73">
        <v>249.45953369141</v>
      </c>
      <c r="E27" s="29">
        <f t="shared" si="1"/>
        <v>3.9405577472442378E-3</v>
      </c>
      <c r="F27" s="75">
        <v>70</v>
      </c>
      <c r="G27" s="74">
        <f t="shared" si="0"/>
        <v>17462.167358398699</v>
      </c>
      <c r="H27" s="47">
        <f t="shared" si="2"/>
        <v>3.9405577472442378E-3</v>
      </c>
      <c r="K27" s="140"/>
      <c r="L27" s="141"/>
    </row>
    <row r="28" spans="1:12" ht="23.4" x14ac:dyDescent="0.3">
      <c r="A28" s="77">
        <v>53510.434782608696</v>
      </c>
      <c r="B28" s="28">
        <v>24</v>
      </c>
      <c r="C28" s="72">
        <v>50903</v>
      </c>
      <c r="D28" s="73">
        <v>449.13095092773</v>
      </c>
      <c r="E28" s="29">
        <f t="shared" si="1"/>
        <v>7.0946434558591537E-3</v>
      </c>
      <c r="F28" s="75">
        <v>70</v>
      </c>
      <c r="G28" s="74">
        <f t="shared" si="0"/>
        <v>31439.166564941101</v>
      </c>
      <c r="H28" s="47">
        <f t="shared" si="2"/>
        <v>7.0946434558591545E-3</v>
      </c>
      <c r="K28" s="140"/>
      <c r="L28" s="141"/>
    </row>
    <row r="29" spans="1:12" ht="23.4" x14ac:dyDescent="0.3">
      <c r="A29" s="77">
        <v>6825.1826086956526</v>
      </c>
      <c r="B29" s="28">
        <v>25</v>
      </c>
      <c r="C29" s="72">
        <v>50905</v>
      </c>
      <c r="D29" s="73">
        <v>444.52648925781</v>
      </c>
      <c r="E29" s="29">
        <f t="shared" si="1"/>
        <v>7.0219096267013659E-3</v>
      </c>
      <c r="F29" s="75">
        <v>70</v>
      </c>
      <c r="G29" s="74">
        <f t="shared" si="0"/>
        <v>31116.8542480467</v>
      </c>
      <c r="H29" s="47">
        <f t="shared" si="2"/>
        <v>7.0219096267013668E-3</v>
      </c>
      <c r="K29" s="140"/>
      <c r="L29" s="141"/>
    </row>
    <row r="30" spans="1:12" ht="23.4" x14ac:dyDescent="0.3">
      <c r="A30" s="77">
        <v>1183.304347826087</v>
      </c>
      <c r="B30" s="28">
        <v>26</v>
      </c>
      <c r="C30" s="72">
        <v>50907</v>
      </c>
      <c r="D30" s="73">
        <v>426.0592956543</v>
      </c>
      <c r="E30" s="29">
        <f t="shared" si="1"/>
        <v>6.7301948072782253E-3</v>
      </c>
      <c r="F30" s="75">
        <v>70</v>
      </c>
      <c r="G30" s="74">
        <f t="shared" si="0"/>
        <v>29824.150695801</v>
      </c>
      <c r="H30" s="47">
        <f t="shared" si="2"/>
        <v>6.7301948072782261E-3</v>
      </c>
      <c r="K30" s="140"/>
      <c r="L30" s="141"/>
    </row>
    <row r="31" spans="1:12" ht="23.4" x14ac:dyDescent="0.3">
      <c r="A31" s="77">
        <v>5026.086956521739</v>
      </c>
      <c r="B31" s="28">
        <v>27</v>
      </c>
      <c r="C31" s="72">
        <v>53669</v>
      </c>
      <c r="D31" s="73">
        <v>289.27639770508</v>
      </c>
      <c r="E31" s="29">
        <f t="shared" si="1"/>
        <v>4.5695200869002124E-3</v>
      </c>
      <c r="F31" s="75">
        <v>70</v>
      </c>
      <c r="G31" s="74">
        <f t="shared" si="0"/>
        <v>20249.3478393556</v>
      </c>
      <c r="H31" s="47">
        <f t="shared" si="2"/>
        <v>4.5695200869002124E-3</v>
      </c>
      <c r="K31" s="140"/>
      <c r="L31" s="141"/>
    </row>
    <row r="32" spans="1:12" ht="23.4" x14ac:dyDescent="0.3">
      <c r="A32" s="77">
        <v>0</v>
      </c>
      <c r="B32" s="28">
        <v>28</v>
      </c>
      <c r="C32" s="72" t="s">
        <v>23</v>
      </c>
      <c r="D32" s="73">
        <v>763.05575561523005</v>
      </c>
      <c r="E32" s="29">
        <f t="shared" si="1"/>
        <v>1.2053519161502546E-2</v>
      </c>
      <c r="F32" s="75">
        <v>70</v>
      </c>
      <c r="G32" s="74">
        <f t="shared" si="0"/>
        <v>53413.902893066101</v>
      </c>
      <c r="H32" s="47">
        <f t="shared" si="2"/>
        <v>1.2053519161502548E-2</v>
      </c>
      <c r="K32" s="140"/>
      <c r="L32" s="141"/>
    </row>
    <row r="33" spans="1:12" ht="23.4" x14ac:dyDescent="0.3">
      <c r="A33" s="77">
        <v>5558.5773913043477</v>
      </c>
      <c r="B33" s="28">
        <v>29</v>
      </c>
      <c r="C33" s="72">
        <v>112362</v>
      </c>
      <c r="D33" s="73">
        <v>498.38705444336</v>
      </c>
      <c r="E33" s="29">
        <f t="shared" si="1"/>
        <v>7.8727116155939657E-3</v>
      </c>
      <c r="F33" s="75">
        <v>70</v>
      </c>
      <c r="G33" s="74">
        <f t="shared" si="0"/>
        <v>34887.0938110352</v>
      </c>
      <c r="H33" s="47">
        <f t="shared" si="2"/>
        <v>7.8727116155939674E-3</v>
      </c>
      <c r="K33" s="140"/>
      <c r="L33" s="141"/>
    </row>
    <row r="34" spans="1:12" ht="23.4" x14ac:dyDescent="0.3">
      <c r="A34" s="77">
        <v>31346</v>
      </c>
      <c r="B34" s="28">
        <v>30</v>
      </c>
      <c r="C34" s="72">
        <v>59134</v>
      </c>
      <c r="D34" s="73">
        <v>675.83859252929994</v>
      </c>
      <c r="E34" s="29">
        <f t="shared" si="1"/>
        <v>1.0675803655483542E-2</v>
      </c>
      <c r="F34" s="75">
        <v>70</v>
      </c>
      <c r="G34" s="74">
        <f t="shared" si="0"/>
        <v>47308.701477051</v>
      </c>
      <c r="H34" s="47">
        <f t="shared" si="2"/>
        <v>1.0675803655483544E-2</v>
      </c>
      <c r="K34" s="140"/>
      <c r="L34" s="141"/>
    </row>
    <row r="35" spans="1:12" ht="23.4" x14ac:dyDescent="0.3">
      <c r="A35" s="77">
        <v>20869.565217391304</v>
      </c>
      <c r="B35" s="28">
        <v>31</v>
      </c>
      <c r="C35" s="72">
        <v>54330</v>
      </c>
      <c r="D35" s="73">
        <v>299.9260559082</v>
      </c>
      <c r="E35" s="29">
        <f t="shared" si="1"/>
        <v>4.7377461415104181E-3</v>
      </c>
      <c r="F35" s="75">
        <v>70</v>
      </c>
      <c r="G35" s="74">
        <f t="shared" si="0"/>
        <v>20994.823913574</v>
      </c>
      <c r="H35" s="47">
        <f t="shared" si="2"/>
        <v>4.737746141510419E-3</v>
      </c>
      <c r="K35" s="140"/>
      <c r="L35" s="141"/>
    </row>
    <row r="36" spans="1:12" ht="23.4" x14ac:dyDescent="0.3">
      <c r="A36" s="77">
        <v>4049.8921739130433</v>
      </c>
      <c r="B36" s="28">
        <v>32</v>
      </c>
      <c r="C36" s="72">
        <v>51969</v>
      </c>
      <c r="D36" s="73">
        <v>326.5686340332</v>
      </c>
      <c r="E36" s="29">
        <f t="shared" si="1"/>
        <v>5.158602446673325E-3</v>
      </c>
      <c r="F36" s="75">
        <v>70</v>
      </c>
      <c r="G36" s="74">
        <f t="shared" si="0"/>
        <v>22859.804382324</v>
      </c>
      <c r="H36" s="47">
        <f t="shared" si="2"/>
        <v>5.1586024466733259E-3</v>
      </c>
      <c r="K36" s="140"/>
      <c r="L36" s="141"/>
    </row>
    <row r="37" spans="1:12" ht="23.4" x14ac:dyDescent="0.3">
      <c r="A37" s="77">
        <v>14182.608695652174</v>
      </c>
      <c r="B37" s="28">
        <v>33</v>
      </c>
      <c r="C37" s="72">
        <v>51971</v>
      </c>
      <c r="D37" s="73">
        <v>388.66299438477</v>
      </c>
      <c r="E37" s="29">
        <f t="shared" si="1"/>
        <v>6.1394685980798299E-3</v>
      </c>
      <c r="F37" s="75">
        <v>70</v>
      </c>
      <c r="G37" s="74">
        <f t="shared" si="0"/>
        <v>27206.409606933899</v>
      </c>
      <c r="H37" s="47">
        <f t="shared" si="2"/>
        <v>6.1394685980798308E-3</v>
      </c>
      <c r="K37" s="140"/>
      <c r="L37" s="141"/>
    </row>
    <row r="38" spans="1:12" ht="23.4" x14ac:dyDescent="0.3">
      <c r="A38" s="77">
        <v>362.17391304347825</v>
      </c>
      <c r="B38" s="28">
        <v>34</v>
      </c>
      <c r="C38" s="72">
        <v>51967</v>
      </c>
      <c r="D38" s="73">
        <v>353.08309936523</v>
      </c>
      <c r="E38" s="29">
        <f t="shared" si="1"/>
        <v>5.577435033394253E-3</v>
      </c>
      <c r="F38" s="75">
        <v>70</v>
      </c>
      <c r="G38" s="74">
        <f t="shared" si="0"/>
        <v>24715.816955566101</v>
      </c>
      <c r="H38" s="47">
        <f t="shared" si="2"/>
        <v>5.5774350333942539E-3</v>
      </c>
      <c r="K38" s="140"/>
      <c r="L38" s="141"/>
    </row>
    <row r="39" spans="1:12" ht="23.4" x14ac:dyDescent="0.3">
      <c r="A39" s="77">
        <v>5739.4747826086959</v>
      </c>
      <c r="B39" s="28">
        <v>35</v>
      </c>
      <c r="C39" s="72">
        <v>65649</v>
      </c>
      <c r="D39" s="73">
        <v>1520.9960021972699</v>
      </c>
      <c r="E39" s="29">
        <f t="shared" si="1"/>
        <v>2.4026231795174526E-2</v>
      </c>
      <c r="F39" s="75">
        <v>70</v>
      </c>
      <c r="G39" s="74">
        <f t="shared" si="0"/>
        <v>106469.7201538089</v>
      </c>
      <c r="H39" s="47">
        <f t="shared" si="2"/>
        <v>2.4026231795174529E-2</v>
      </c>
      <c r="K39" s="140"/>
      <c r="L39" s="141"/>
    </row>
    <row r="40" spans="1:12" ht="23.4" x14ac:dyDescent="0.3">
      <c r="A40" s="77">
        <v>1.7391304347826086</v>
      </c>
      <c r="B40" s="28">
        <v>36</v>
      </c>
      <c r="C40" s="72">
        <v>141506</v>
      </c>
      <c r="D40" s="73">
        <v>976.49731445313</v>
      </c>
      <c r="E40" s="29">
        <f t="shared" si="1"/>
        <v>1.5425123268255254E-2</v>
      </c>
      <c r="F40" s="75">
        <v>70</v>
      </c>
      <c r="G40" s="74">
        <f t="shared" si="0"/>
        <v>68354.812011719099</v>
      </c>
      <c r="H40" s="47">
        <f t="shared" si="2"/>
        <v>1.5425123268255257E-2</v>
      </c>
      <c r="K40" s="140"/>
      <c r="L40" s="141"/>
    </row>
    <row r="41" spans="1:12" ht="23.4" x14ac:dyDescent="0.3">
      <c r="A41" s="77">
        <v>0</v>
      </c>
      <c r="B41" s="28">
        <v>37</v>
      </c>
      <c r="C41" s="72" t="s">
        <v>24</v>
      </c>
      <c r="D41" s="73">
        <v>2795.6201477050799</v>
      </c>
      <c r="E41" s="29">
        <f t="shared" si="1"/>
        <v>4.4160679964305859E-2</v>
      </c>
      <c r="F41" s="75">
        <v>70</v>
      </c>
      <c r="G41" s="74">
        <f t="shared" si="0"/>
        <v>195693.41033935559</v>
      </c>
      <c r="H41" s="47">
        <f t="shared" si="2"/>
        <v>4.4160679964305866E-2</v>
      </c>
      <c r="K41" s="140"/>
      <c r="L41" s="141"/>
    </row>
    <row r="42" spans="1:12" ht="23.4" x14ac:dyDescent="0.3">
      <c r="A42" s="77">
        <v>156.52173913043478</v>
      </c>
      <c r="B42" s="28">
        <v>38</v>
      </c>
      <c r="C42" s="72">
        <v>70890</v>
      </c>
      <c r="D42" s="73">
        <v>2808.5029907226599</v>
      </c>
      <c r="E42" s="29">
        <f t="shared" si="1"/>
        <v>4.4364182256273803E-2</v>
      </c>
      <c r="F42" s="75">
        <v>70</v>
      </c>
      <c r="G42" s="74">
        <f t="shared" si="0"/>
        <v>196595.2093505862</v>
      </c>
      <c r="H42" s="47">
        <f t="shared" si="2"/>
        <v>4.436418225627381E-2</v>
      </c>
      <c r="K42" s="140"/>
      <c r="L42" s="141"/>
    </row>
    <row r="43" spans="1:12" ht="23.4" x14ac:dyDescent="0.3">
      <c r="A43" s="77">
        <v>10434.782608695652</v>
      </c>
      <c r="B43" s="28">
        <v>39</v>
      </c>
      <c r="C43" s="72">
        <v>148252</v>
      </c>
      <c r="D43" s="73">
        <v>2004.3837280273401</v>
      </c>
      <c r="E43" s="29">
        <f t="shared" si="1"/>
        <v>3.1662008306722007E-2</v>
      </c>
      <c r="F43" s="75">
        <v>70</v>
      </c>
      <c r="G43" s="74">
        <f t="shared" si="0"/>
        <v>140306.8609619138</v>
      </c>
      <c r="H43" s="47">
        <f t="shared" si="2"/>
        <v>3.1662008306722014E-2</v>
      </c>
      <c r="K43" s="140"/>
      <c r="L43" s="141"/>
    </row>
    <row r="44" spans="1:12" ht="23.4" x14ac:dyDescent="0.3">
      <c r="A44" s="77">
        <v>0</v>
      </c>
      <c r="B44" s="28">
        <v>40</v>
      </c>
      <c r="C44" s="72" t="s">
        <v>25</v>
      </c>
      <c r="D44" s="73">
        <v>558.20123291016</v>
      </c>
      <c r="E44" s="29">
        <f t="shared" si="1"/>
        <v>8.8175591460313823E-3</v>
      </c>
      <c r="F44" s="75">
        <v>70</v>
      </c>
      <c r="G44" s="74">
        <f t="shared" si="0"/>
        <v>39074.086303711199</v>
      </c>
      <c r="H44" s="47">
        <f t="shared" si="2"/>
        <v>8.817559146031384E-3</v>
      </c>
      <c r="K44" s="140"/>
      <c r="L44" s="141"/>
    </row>
    <row r="45" spans="1:12" ht="23.4" x14ac:dyDescent="0.3">
      <c r="A45" s="77">
        <v>0</v>
      </c>
      <c r="B45" s="28">
        <v>41</v>
      </c>
      <c r="C45" s="72" t="s">
        <v>26</v>
      </c>
      <c r="D45" s="73">
        <v>587.98416137695006</v>
      </c>
      <c r="E45" s="29">
        <f t="shared" si="1"/>
        <v>9.2880216205207741E-3</v>
      </c>
      <c r="F45" s="75">
        <v>70</v>
      </c>
      <c r="G45" s="74">
        <f t="shared" si="0"/>
        <v>41158.8912963865</v>
      </c>
      <c r="H45" s="47">
        <f t="shared" si="2"/>
        <v>9.2880216205207759E-3</v>
      </c>
      <c r="K45" s="140"/>
      <c r="L45" s="141"/>
    </row>
    <row r="46" spans="1:12" ht="23.4" x14ac:dyDescent="0.3">
      <c r="A46" s="77">
        <v>0</v>
      </c>
      <c r="B46" s="28">
        <v>42</v>
      </c>
      <c r="C46" s="72" t="s">
        <v>27</v>
      </c>
      <c r="D46" s="73">
        <v>5831.6554870605496</v>
      </c>
      <c r="E46" s="29">
        <f t="shared" si="1"/>
        <v>9.2119049806381956E-2</v>
      </c>
      <c r="F46" s="75">
        <v>70</v>
      </c>
      <c r="G46" s="74">
        <f t="shared" si="0"/>
        <v>408215.88409423846</v>
      </c>
      <c r="H46" s="47">
        <f t="shared" si="2"/>
        <v>9.211904980638197E-2</v>
      </c>
      <c r="K46" s="140"/>
      <c r="L46" s="141"/>
    </row>
    <row r="47" spans="1:12" ht="23.4" x14ac:dyDescent="0.3">
      <c r="A47" s="77">
        <v>250.67826086956521</v>
      </c>
      <c r="B47" s="28">
        <v>43</v>
      </c>
      <c r="C47" s="72">
        <v>49650</v>
      </c>
      <c r="D47" s="73">
        <v>449.693359375</v>
      </c>
      <c r="E47" s="29">
        <f t="shared" si="1"/>
        <v>7.1035274737646266E-3</v>
      </c>
      <c r="F47" s="75">
        <v>70</v>
      </c>
      <c r="G47" s="74">
        <f t="shared" si="0"/>
        <v>31478.53515625</v>
      </c>
      <c r="H47" s="47">
        <f t="shared" si="2"/>
        <v>7.1035274737646275E-3</v>
      </c>
      <c r="K47" s="140"/>
      <c r="L47" s="141"/>
    </row>
    <row r="48" spans="1:12" ht="23.4" x14ac:dyDescent="0.3">
      <c r="A48" s="77">
        <v>43.478260869565219</v>
      </c>
      <c r="B48" s="28">
        <v>44</v>
      </c>
      <c r="C48" s="72">
        <v>49648</v>
      </c>
      <c r="D48" s="73">
        <v>327.79138183594</v>
      </c>
      <c r="E48" s="29">
        <f t="shared" si="1"/>
        <v>5.1779174363861397E-3</v>
      </c>
      <c r="F48" s="75">
        <v>70</v>
      </c>
      <c r="G48" s="74">
        <f t="shared" si="0"/>
        <v>22945.3967285158</v>
      </c>
      <c r="H48" s="47">
        <f t="shared" si="2"/>
        <v>5.1779174363861405E-3</v>
      </c>
      <c r="K48" s="140"/>
      <c r="L48" s="141"/>
    </row>
    <row r="49" spans="1:12" ht="23.4" x14ac:dyDescent="0.3">
      <c r="A49" s="77">
        <v>1739.1304347826087</v>
      </c>
      <c r="B49" s="28">
        <v>45</v>
      </c>
      <c r="C49" s="72">
        <v>53266</v>
      </c>
      <c r="D49" s="73">
        <v>248.51931762695</v>
      </c>
      <c r="E49" s="29">
        <f t="shared" si="1"/>
        <v>3.9257057364107907E-3</v>
      </c>
      <c r="F49" s="75">
        <v>70</v>
      </c>
      <c r="G49" s="74">
        <f t="shared" si="0"/>
        <v>17396.3522338865</v>
      </c>
      <c r="H49" s="47">
        <f t="shared" si="2"/>
        <v>3.9257057364107915E-3</v>
      </c>
      <c r="K49" s="140"/>
      <c r="L49" s="141"/>
    </row>
    <row r="50" spans="1:12" ht="23.4" x14ac:dyDescent="0.3">
      <c r="A50" s="77">
        <v>173.91304347826087</v>
      </c>
      <c r="B50" s="28">
        <v>46</v>
      </c>
      <c r="C50" s="72">
        <v>50913</v>
      </c>
      <c r="D50" s="73">
        <v>257.85290527344</v>
      </c>
      <c r="E50" s="29">
        <f t="shared" si="1"/>
        <v>4.0731426395658205E-3</v>
      </c>
      <c r="F50" s="75">
        <v>70</v>
      </c>
      <c r="G50" s="74">
        <f t="shared" si="0"/>
        <v>18049.7033691408</v>
      </c>
      <c r="H50" s="47">
        <f t="shared" si="2"/>
        <v>4.0731426395658214E-3</v>
      </c>
      <c r="K50" s="140"/>
      <c r="L50" s="141"/>
    </row>
    <row r="51" spans="1:12" ht="23.4" x14ac:dyDescent="0.3">
      <c r="A51" s="77">
        <v>3689.5304347826086</v>
      </c>
      <c r="B51" s="28">
        <v>47</v>
      </c>
      <c r="C51" s="72">
        <v>50915</v>
      </c>
      <c r="D51" s="73">
        <v>1016.9636535644501</v>
      </c>
      <c r="E51" s="29">
        <f t="shared" si="1"/>
        <v>1.6064344963766727E-2</v>
      </c>
      <c r="F51" s="75">
        <v>70</v>
      </c>
      <c r="G51" s="74">
        <f t="shared" si="0"/>
        <v>71187.4557495115</v>
      </c>
      <c r="H51" s="47">
        <f t="shared" si="2"/>
        <v>1.6064344963766731E-2</v>
      </c>
      <c r="K51" s="140"/>
      <c r="L51" s="141"/>
    </row>
    <row r="52" spans="1:12" ht="23.4" x14ac:dyDescent="0.3">
      <c r="A52" s="77">
        <v>4059.6521739130435</v>
      </c>
      <c r="B52" s="28">
        <v>48</v>
      </c>
      <c r="C52" s="72">
        <v>53665</v>
      </c>
      <c r="D52" s="73">
        <v>256.376953125</v>
      </c>
      <c r="E52" s="29">
        <f t="shared" si="1"/>
        <v>4.0498279376298676E-3</v>
      </c>
      <c r="F52" s="75">
        <v>70</v>
      </c>
      <c r="G52" s="74">
        <f t="shared" si="0"/>
        <v>17946.38671875</v>
      </c>
      <c r="H52" s="47">
        <f t="shared" si="2"/>
        <v>4.0498279376298685E-3</v>
      </c>
      <c r="K52" s="140"/>
      <c r="L52" s="141"/>
    </row>
    <row r="53" spans="1:12" ht="23.4" x14ac:dyDescent="0.3">
      <c r="A53" s="77">
        <v>5418.4791304347827</v>
      </c>
      <c r="B53" s="28">
        <v>49</v>
      </c>
      <c r="C53" s="72">
        <v>49646</v>
      </c>
      <c r="D53" s="73">
        <v>261.7428894043</v>
      </c>
      <c r="E53" s="29">
        <f t="shared" si="1"/>
        <v>4.1345903095613866E-3</v>
      </c>
      <c r="F53" s="75">
        <v>70</v>
      </c>
      <c r="G53" s="74">
        <f t="shared" si="0"/>
        <v>18322.002258301</v>
      </c>
      <c r="H53" s="47">
        <f t="shared" si="2"/>
        <v>4.1345903095613874E-3</v>
      </c>
      <c r="K53" s="140"/>
      <c r="L53" s="141"/>
    </row>
    <row r="54" spans="1:12" ht="23.4" x14ac:dyDescent="0.3">
      <c r="A54" s="77">
        <v>43.478260869565219</v>
      </c>
      <c r="B54" s="28">
        <v>50</v>
      </c>
      <c r="C54" s="72">
        <v>53663</v>
      </c>
      <c r="D54" s="73">
        <v>318.25701904297</v>
      </c>
      <c r="E54" s="29">
        <f t="shared" si="1"/>
        <v>5.0273090125952432E-3</v>
      </c>
      <c r="F54" s="75">
        <v>70</v>
      </c>
      <c r="G54" s="74">
        <f t="shared" si="0"/>
        <v>22277.9913330079</v>
      </c>
      <c r="H54" s="47">
        <f t="shared" si="2"/>
        <v>5.0273090125952441E-3</v>
      </c>
      <c r="K54" s="140"/>
      <c r="L54" s="141"/>
    </row>
    <row r="55" spans="1:12" ht="23.4" x14ac:dyDescent="0.3">
      <c r="A55" s="77">
        <v>615.6521739130435</v>
      </c>
      <c r="B55" s="28">
        <v>51</v>
      </c>
      <c r="C55" s="72">
        <v>49644</v>
      </c>
      <c r="D55" s="73">
        <v>2002.6004943847699</v>
      </c>
      <c r="E55" s="29">
        <f t="shared" si="1"/>
        <v>3.1633839669342655E-2</v>
      </c>
      <c r="F55" s="75">
        <v>70</v>
      </c>
      <c r="G55" s="74">
        <f t="shared" si="0"/>
        <v>140182.03460693388</v>
      </c>
      <c r="H55" s="47">
        <f t="shared" si="2"/>
        <v>3.1633839669342655E-2</v>
      </c>
      <c r="K55" s="140"/>
      <c r="L55" s="141"/>
    </row>
    <row r="56" spans="1:12" ht="23.4" x14ac:dyDescent="0.3">
      <c r="A56" s="77">
        <v>1858.0295652173913</v>
      </c>
      <c r="B56" s="28">
        <v>52</v>
      </c>
      <c r="C56" s="72">
        <v>49652</v>
      </c>
      <c r="D56" s="73">
        <v>320.28109741211</v>
      </c>
      <c r="E56" s="29">
        <f t="shared" si="1"/>
        <v>5.0592821249494527E-3</v>
      </c>
      <c r="F56" s="75">
        <v>70</v>
      </c>
      <c r="G56" s="74">
        <f t="shared" si="0"/>
        <v>22419.6768188477</v>
      </c>
      <c r="H56" s="47">
        <f t="shared" si="2"/>
        <v>5.0592821249494536E-3</v>
      </c>
      <c r="K56" s="140"/>
      <c r="L56" s="141"/>
    </row>
    <row r="57" spans="1:12" ht="23.4" x14ac:dyDescent="0.3">
      <c r="A57" s="77">
        <v>1987.7217391304348</v>
      </c>
      <c r="B57" s="28">
        <v>53</v>
      </c>
      <c r="C57" s="72">
        <v>53667</v>
      </c>
      <c r="D57" s="73">
        <v>385.20782470703</v>
      </c>
      <c r="E57" s="29">
        <f t="shared" si="1"/>
        <v>6.084889422691391E-3</v>
      </c>
      <c r="F57" s="75">
        <v>70</v>
      </c>
      <c r="G57" s="74">
        <f t="shared" si="0"/>
        <v>26964.5477294921</v>
      </c>
      <c r="H57" s="47">
        <f t="shared" si="2"/>
        <v>6.0848894226913919E-3</v>
      </c>
      <c r="K57" s="140"/>
      <c r="L57" s="141"/>
    </row>
    <row r="58" spans="1:12" ht="23.4" x14ac:dyDescent="0.3">
      <c r="A58" s="77">
        <v>15192.589565217391</v>
      </c>
      <c r="B58" s="28">
        <v>54</v>
      </c>
      <c r="C58" s="72">
        <v>51980</v>
      </c>
      <c r="D58" s="73">
        <v>257.64404296875</v>
      </c>
      <c r="E58" s="29">
        <f t="shared" si="1"/>
        <v>4.069843371100613E-3</v>
      </c>
      <c r="F58" s="75">
        <v>70</v>
      </c>
      <c r="G58" s="74">
        <f t="shared" si="0"/>
        <v>18035.0830078125</v>
      </c>
      <c r="H58" s="47">
        <f t="shared" si="2"/>
        <v>4.0698433711006139E-3</v>
      </c>
      <c r="K58" s="140"/>
      <c r="L58" s="141"/>
    </row>
    <row r="59" spans="1:12" ht="23.4" x14ac:dyDescent="0.3">
      <c r="A59" s="77">
        <v>7217.391304347826</v>
      </c>
      <c r="B59" s="28">
        <v>55</v>
      </c>
      <c r="C59" s="72">
        <v>51982</v>
      </c>
      <c r="D59" s="73">
        <v>245.34710693359</v>
      </c>
      <c r="E59" s="29">
        <f t="shared" si="1"/>
        <v>3.87559628884374E-3</v>
      </c>
      <c r="F59" s="75">
        <v>70</v>
      </c>
      <c r="G59" s="74">
        <f t="shared" si="0"/>
        <v>17174.297485351301</v>
      </c>
      <c r="H59" s="47">
        <f t="shared" si="2"/>
        <v>3.8755962888437404E-3</v>
      </c>
      <c r="K59" s="140"/>
      <c r="L59" s="141"/>
    </row>
    <row r="60" spans="1:12" ht="23.4" x14ac:dyDescent="0.3">
      <c r="A60" s="77">
        <v>11859.626086956521</v>
      </c>
      <c r="B60" s="28">
        <v>56</v>
      </c>
      <c r="C60" s="72">
        <v>51978</v>
      </c>
      <c r="D60" s="73">
        <v>333.32830810547</v>
      </c>
      <c r="E60" s="29">
        <f t="shared" si="1"/>
        <v>5.2653808312881235E-3</v>
      </c>
      <c r="F60" s="75">
        <v>70</v>
      </c>
      <c r="G60" s="74">
        <f t="shared" si="0"/>
        <v>23332.9815673829</v>
      </c>
      <c r="H60" s="47">
        <f t="shared" si="2"/>
        <v>5.2653808312881243E-3</v>
      </c>
      <c r="K60" s="140"/>
      <c r="L60" s="141"/>
    </row>
    <row r="61" spans="1:12" ht="23.4" x14ac:dyDescent="0.3">
      <c r="A61" s="77">
        <v>20.695652173913043</v>
      </c>
      <c r="B61" s="28">
        <v>57</v>
      </c>
      <c r="C61" s="72">
        <v>51988</v>
      </c>
      <c r="D61" s="73">
        <v>246.43859863281</v>
      </c>
      <c r="E61" s="29">
        <f t="shared" si="1"/>
        <v>3.8928379071846717E-3</v>
      </c>
      <c r="F61" s="75">
        <v>70</v>
      </c>
      <c r="G61" s="74">
        <f t="shared" si="0"/>
        <v>17250.7019042967</v>
      </c>
      <c r="H61" s="47">
        <f t="shared" si="2"/>
        <v>3.8928379071846726E-3</v>
      </c>
      <c r="K61" s="140"/>
      <c r="L61" s="141"/>
    </row>
    <row r="62" spans="1:12" ht="23.4" x14ac:dyDescent="0.3">
      <c r="A62" s="77">
        <v>0</v>
      </c>
      <c r="B62" s="28">
        <v>58</v>
      </c>
      <c r="C62" s="72" t="s">
        <v>28</v>
      </c>
      <c r="D62" s="73">
        <v>3387.7317810058598</v>
      </c>
      <c r="E62" s="29">
        <f t="shared" si="1"/>
        <v>5.3513900702396144E-2</v>
      </c>
      <c r="F62" s="75">
        <v>70</v>
      </c>
      <c r="G62" s="74">
        <f t="shared" si="0"/>
        <v>237141.22467041019</v>
      </c>
      <c r="H62" s="47">
        <f t="shared" si="2"/>
        <v>5.3513900702396151E-2</v>
      </c>
      <c r="K62" s="140"/>
      <c r="L62" s="141"/>
    </row>
    <row r="63" spans="1:12" ht="23.4" x14ac:dyDescent="0.3">
      <c r="A63" s="77">
        <v>86.956521739130437</v>
      </c>
      <c r="B63" s="28">
        <v>59</v>
      </c>
      <c r="C63" s="72">
        <v>52771</v>
      </c>
      <c r="D63" s="73">
        <v>205.15191650391</v>
      </c>
      <c r="E63" s="29">
        <f t="shared" si="1"/>
        <v>3.240657761116158E-3</v>
      </c>
      <c r="F63" s="75">
        <v>70</v>
      </c>
      <c r="G63" s="74">
        <f t="shared" si="0"/>
        <v>14360.634155273699</v>
      </c>
      <c r="H63" s="47">
        <f t="shared" si="2"/>
        <v>3.2406577611161585E-3</v>
      </c>
      <c r="K63" s="140"/>
      <c r="L63" s="141"/>
    </row>
    <row r="64" spans="1:12" ht="23.4" x14ac:dyDescent="0.3">
      <c r="A64" s="77">
        <v>217.39130434782609</v>
      </c>
      <c r="B64" s="28">
        <v>60</v>
      </c>
      <c r="C64" s="72">
        <v>52773</v>
      </c>
      <c r="D64" s="73">
        <v>207.51766967773</v>
      </c>
      <c r="E64" s="29">
        <f t="shared" si="1"/>
        <v>3.2780280987385162E-3</v>
      </c>
      <c r="F64" s="75">
        <v>70</v>
      </c>
      <c r="G64" s="74">
        <f t="shared" si="0"/>
        <v>14526.236877441101</v>
      </c>
      <c r="H64" s="47">
        <f t="shared" si="2"/>
        <v>3.278028098738517E-3</v>
      </c>
      <c r="K64" s="140"/>
      <c r="L64" s="141"/>
    </row>
    <row r="65" spans="1:12" ht="23.4" x14ac:dyDescent="0.3">
      <c r="A65" s="77">
        <v>156.52173913043478</v>
      </c>
      <c r="B65" s="28">
        <v>61</v>
      </c>
      <c r="C65" s="72">
        <v>54325</v>
      </c>
      <c r="D65" s="73">
        <v>293.01577758789</v>
      </c>
      <c r="E65" s="29">
        <f t="shared" si="1"/>
        <v>4.6285887548683166E-3</v>
      </c>
      <c r="F65" s="75">
        <v>70</v>
      </c>
      <c r="G65" s="74">
        <f t="shared" si="0"/>
        <v>20511.1044311523</v>
      </c>
      <c r="H65" s="47">
        <f t="shared" si="2"/>
        <v>4.6285887548683175E-3</v>
      </c>
      <c r="K65" s="140"/>
      <c r="L65" s="141"/>
    </row>
    <row r="66" spans="1:12" ht="23.4" x14ac:dyDescent="0.3">
      <c r="A66" s="77">
        <v>2387.7391304347825</v>
      </c>
      <c r="B66" s="28">
        <v>62</v>
      </c>
      <c r="C66" s="72">
        <v>53641</v>
      </c>
      <c r="D66" s="73">
        <v>258.92633056641</v>
      </c>
      <c r="E66" s="29">
        <f t="shared" si="1"/>
        <v>4.0900988740769197E-3</v>
      </c>
      <c r="F66" s="75">
        <v>70</v>
      </c>
      <c r="G66" s="74">
        <f t="shared" si="0"/>
        <v>18124.843139648699</v>
      </c>
      <c r="H66" s="47">
        <f t="shared" si="2"/>
        <v>4.0900988740769197E-3</v>
      </c>
      <c r="K66" s="140"/>
      <c r="L66" s="141"/>
    </row>
    <row r="67" spans="1:12" ht="23.4" x14ac:dyDescent="0.3">
      <c r="A67" s="77">
        <v>17391.304347826088</v>
      </c>
      <c r="B67" s="28">
        <v>63</v>
      </c>
      <c r="C67" s="72">
        <v>70221</v>
      </c>
      <c r="D67" s="73">
        <v>259.1911315918</v>
      </c>
      <c r="E67" s="29">
        <f t="shared" si="1"/>
        <v>4.0942817718665446E-3</v>
      </c>
      <c r="F67" s="75">
        <v>70</v>
      </c>
      <c r="G67" s="74">
        <f t="shared" si="0"/>
        <v>18143.379211426</v>
      </c>
      <c r="H67" s="47">
        <f t="shared" si="2"/>
        <v>4.0942817718665455E-3</v>
      </c>
      <c r="K67" s="140"/>
      <c r="L67" s="141"/>
    </row>
    <row r="68" spans="1:12" ht="23.4" x14ac:dyDescent="0.3">
      <c r="A68" s="77">
        <v>4043.3478260869565</v>
      </c>
      <c r="B68" s="28">
        <v>64</v>
      </c>
      <c r="C68" s="72">
        <v>78421</v>
      </c>
      <c r="D68" s="73">
        <v>194.05108642578</v>
      </c>
      <c r="E68" s="29">
        <f t="shared" si="1"/>
        <v>3.0653048238364418E-3</v>
      </c>
      <c r="F68" s="75">
        <v>70</v>
      </c>
      <c r="G68" s="74">
        <f t="shared" si="0"/>
        <v>13583.5760498046</v>
      </c>
      <c r="H68" s="47">
        <f t="shared" si="2"/>
        <v>3.0653048238364427E-3</v>
      </c>
      <c r="K68" s="140"/>
      <c r="L68" s="141"/>
    </row>
    <row r="69" spans="1:12" ht="23.4" x14ac:dyDescent="0.3">
      <c r="A69" s="77">
        <v>4974.0278260869563</v>
      </c>
      <c r="B69" s="28">
        <v>65</v>
      </c>
      <c r="C69" s="72">
        <v>110167</v>
      </c>
      <c r="D69" s="73">
        <v>1305.3127136230501</v>
      </c>
      <c r="E69" s="29">
        <f t="shared" si="1"/>
        <v>2.0619216472225883E-2</v>
      </c>
      <c r="F69" s="75">
        <v>70</v>
      </c>
      <c r="G69" s="74">
        <f t="shared" si="0"/>
        <v>91371.8899536135</v>
      </c>
      <c r="H69" s="47">
        <f t="shared" si="2"/>
        <v>2.0619216472225886E-2</v>
      </c>
      <c r="K69" s="140"/>
      <c r="L69" s="141"/>
    </row>
    <row r="70" spans="1:12" ht="23.4" x14ac:dyDescent="0.3">
      <c r="A70" s="77">
        <v>608.695652173913</v>
      </c>
      <c r="B70" s="28">
        <v>66</v>
      </c>
      <c r="C70" s="72">
        <v>49640</v>
      </c>
      <c r="D70" s="73">
        <v>1532.98693847656</v>
      </c>
      <c r="E70" s="29">
        <f t="shared" ref="E70:E77" si="3">$D70/$D$79</f>
        <v>2.4215645188813428E-2</v>
      </c>
      <c r="F70" s="75">
        <v>70</v>
      </c>
      <c r="G70" s="74">
        <f t="shared" ref="G70:G78" si="4">D70*F70</f>
        <v>107309.0856933592</v>
      </c>
      <c r="H70" s="47">
        <f t="shared" ref="H70:H77" si="5">$G70/$G$79</f>
        <v>2.4215645188813431E-2</v>
      </c>
      <c r="K70" s="140"/>
      <c r="L70" s="141"/>
    </row>
    <row r="71" spans="1:12" ht="23.4" x14ac:dyDescent="0.3">
      <c r="A71" s="77">
        <v>0</v>
      </c>
      <c r="B71" s="28">
        <v>67</v>
      </c>
      <c r="C71" s="72">
        <v>49640</v>
      </c>
      <c r="D71" s="73">
        <v>2068.93286132813</v>
      </c>
      <c r="E71" s="29">
        <f t="shared" si="3"/>
        <v>3.2681650986007137E-2</v>
      </c>
      <c r="F71" s="75">
        <v>70</v>
      </c>
      <c r="G71" s="74">
        <f t="shared" si="4"/>
        <v>144825.3002929691</v>
      </c>
      <c r="H71" s="47">
        <f t="shared" si="5"/>
        <v>3.2681650986007144E-2</v>
      </c>
      <c r="K71" s="140"/>
      <c r="L71" s="141"/>
    </row>
    <row r="72" spans="1:12" ht="23.4" x14ac:dyDescent="0.3">
      <c r="A72" s="77">
        <v>1655.6296</v>
      </c>
      <c r="B72" s="28">
        <v>68</v>
      </c>
      <c r="C72" s="72">
        <v>49097</v>
      </c>
      <c r="D72" s="73">
        <v>609.40753173828</v>
      </c>
      <c r="E72" s="29">
        <f t="shared" si="3"/>
        <v>9.6264333332350769E-3</v>
      </c>
      <c r="F72" s="75">
        <v>70</v>
      </c>
      <c r="G72" s="74">
        <f t="shared" si="4"/>
        <v>42658.5272216796</v>
      </c>
      <c r="H72" s="47">
        <f t="shared" si="5"/>
        <v>9.6264333332350786E-3</v>
      </c>
      <c r="K72" s="140"/>
      <c r="L72" s="141"/>
    </row>
    <row r="73" spans="1:12" ht="23.4" x14ac:dyDescent="0.3">
      <c r="A73" s="77">
        <v>17.391304347826086</v>
      </c>
      <c r="B73" s="28">
        <v>69</v>
      </c>
      <c r="C73" s="72">
        <v>54328</v>
      </c>
      <c r="D73" s="73">
        <v>278.77026367188</v>
      </c>
      <c r="E73" s="29">
        <f t="shared" si="3"/>
        <v>4.403561194708399E-3</v>
      </c>
      <c r="F73" s="75">
        <v>70</v>
      </c>
      <c r="G73" s="74">
        <f t="shared" si="4"/>
        <v>19513.918457031599</v>
      </c>
      <c r="H73" s="47">
        <f t="shared" si="5"/>
        <v>4.4035611947083999E-3</v>
      </c>
      <c r="K73" s="140"/>
      <c r="L73" s="141"/>
    </row>
    <row r="74" spans="1:12" ht="23.4" x14ac:dyDescent="0.3">
      <c r="A74" s="77">
        <v>5026.5739130434786</v>
      </c>
      <c r="B74" s="28">
        <v>70</v>
      </c>
      <c r="C74" s="72">
        <v>54329</v>
      </c>
      <c r="D74" s="73">
        <v>333.44155883789</v>
      </c>
      <c r="E74" s="29">
        <f t="shared" si="3"/>
        <v>5.2671697829646336E-3</v>
      </c>
      <c r="F74" s="75">
        <v>70</v>
      </c>
      <c r="G74" s="74">
        <f t="shared" si="4"/>
        <v>23340.9091186523</v>
      </c>
      <c r="H74" s="47">
        <f t="shared" si="5"/>
        <v>5.2671697829646345E-3</v>
      </c>
      <c r="K74" s="140"/>
      <c r="L74" s="141"/>
    </row>
    <row r="75" spans="1:12" ht="23.4" x14ac:dyDescent="0.3">
      <c r="A75" s="77">
        <v>0</v>
      </c>
      <c r="B75" s="28">
        <v>71</v>
      </c>
      <c r="C75" s="72" t="s">
        <v>29</v>
      </c>
      <c r="D75" s="73">
        <v>2284.84350585938</v>
      </c>
      <c r="E75" s="29">
        <f t="shared" si="3"/>
        <v>3.6092257710192685E-2</v>
      </c>
      <c r="F75" s="75">
        <v>70</v>
      </c>
      <c r="G75" s="74">
        <f t="shared" si="4"/>
        <v>159939.0454101566</v>
      </c>
      <c r="H75" s="47">
        <f t="shared" si="5"/>
        <v>3.6092257710192692E-2</v>
      </c>
      <c r="K75" s="140"/>
      <c r="L75" s="141"/>
    </row>
    <row r="76" spans="1:12" ht="23.4" x14ac:dyDescent="0.3">
      <c r="A76" s="77">
        <v>0</v>
      </c>
      <c r="B76" s="28">
        <v>72</v>
      </c>
      <c r="C76" s="72" t="s">
        <v>30</v>
      </c>
      <c r="D76" s="73">
        <v>2763.5059204101599</v>
      </c>
      <c r="E76" s="29">
        <f t="shared" si="3"/>
        <v>4.3653391406153166E-2</v>
      </c>
      <c r="F76" s="75">
        <v>70</v>
      </c>
      <c r="G76" s="74">
        <f t="shared" si="4"/>
        <v>193445.4144287112</v>
      </c>
      <c r="H76" s="47">
        <f t="shared" si="5"/>
        <v>4.3653391406153173E-2</v>
      </c>
      <c r="K76" s="140"/>
      <c r="L76" s="141"/>
    </row>
    <row r="77" spans="1:12" ht="23.4" x14ac:dyDescent="0.3">
      <c r="A77" s="77">
        <v>0</v>
      </c>
      <c r="B77" s="28">
        <v>73</v>
      </c>
      <c r="C77" s="72" t="s">
        <v>30</v>
      </c>
      <c r="D77" s="73">
        <v>1324.6317443847699</v>
      </c>
      <c r="E77" s="29">
        <f t="shared" si="3"/>
        <v>2.092438723563923E-2</v>
      </c>
      <c r="F77" s="75">
        <v>70</v>
      </c>
      <c r="G77" s="74">
        <f t="shared" si="4"/>
        <v>92724.222106933899</v>
      </c>
      <c r="H77" s="47">
        <f t="shared" si="5"/>
        <v>2.0924387235639233E-2</v>
      </c>
      <c r="K77" s="140"/>
      <c r="L77" s="141"/>
    </row>
    <row r="78" spans="1:12" ht="23.4" x14ac:dyDescent="0.3">
      <c r="A78" s="77">
        <v>0</v>
      </c>
      <c r="B78" s="28">
        <v>74</v>
      </c>
      <c r="C78" s="72" t="s">
        <v>30</v>
      </c>
      <c r="D78" s="73">
        <v>911.75680541992006</v>
      </c>
      <c r="E78" s="29">
        <f>$D78/$D$79</f>
        <v>1.4402457545056495E-2</v>
      </c>
      <c r="F78" s="75">
        <v>70</v>
      </c>
      <c r="G78" s="74">
        <f t="shared" si="4"/>
        <v>63822.9763793944</v>
      </c>
      <c r="H78" s="47">
        <f>$G78/$G$79</f>
        <v>1.4402457545056497E-2</v>
      </c>
      <c r="K78" s="147"/>
      <c r="L78" s="148"/>
    </row>
    <row r="79" spans="1:12" x14ac:dyDescent="0.25">
      <c r="B79" s="188" t="s">
        <v>31</v>
      </c>
      <c r="C79" s="189"/>
      <c r="D79" s="57">
        <f>SUM(D5:D78)</f>
        <v>63305.640899658254</v>
      </c>
      <c r="E79" s="16">
        <f>SUM(E5:E78)</f>
        <v>1</v>
      </c>
      <c r="F79" s="27" t="s">
        <v>32</v>
      </c>
      <c r="G79" s="76">
        <f>SUM(G5:G78)</f>
        <v>4431394.862976077</v>
      </c>
      <c r="H79" s="46">
        <f>SUM(H5:H78)</f>
        <v>1</v>
      </c>
      <c r="I79" s="23"/>
    </row>
    <row r="80" spans="1:12" ht="14.4" x14ac:dyDescent="0.3">
      <c r="B80" s="15"/>
      <c r="C80" s="15"/>
      <c r="D80" s="48" t="s">
        <v>33</v>
      </c>
      <c r="E80" s="48" t="s">
        <v>34</v>
      </c>
      <c r="F80" s="40" t="s">
        <v>35</v>
      </c>
      <c r="G80" s="70">
        <f>G79/D79</f>
        <v>69.999999999999986</v>
      </c>
      <c r="H80" s="52"/>
    </row>
    <row r="81" spans="2:19" ht="14.4" x14ac:dyDescent="0.3">
      <c r="B81" s="15"/>
      <c r="C81" s="15"/>
      <c r="D81" s="15"/>
      <c r="E81" s="15"/>
      <c r="F81" s="17"/>
      <c r="G81" s="25"/>
      <c r="H81" s="25"/>
    </row>
    <row r="82" spans="2:19" x14ac:dyDescent="0.25">
      <c r="B82" s="190" t="s">
        <v>36</v>
      </c>
      <c r="C82" s="191"/>
      <c r="D82" s="191"/>
      <c r="E82" s="191"/>
      <c r="F82" s="191"/>
      <c r="G82" s="192"/>
      <c r="H82" s="45"/>
      <c r="K82" s="142" t="s">
        <v>37</v>
      </c>
      <c r="L82" s="142"/>
      <c r="N82" s="7" t="s">
        <v>38</v>
      </c>
      <c r="O82" s="18" t="s">
        <v>39</v>
      </c>
    </row>
    <row r="83" spans="2:19" ht="16.5" customHeight="1" x14ac:dyDescent="0.25">
      <c r="B83" s="178" t="s">
        <v>40</v>
      </c>
      <c r="C83" s="178"/>
      <c r="D83" s="178"/>
      <c r="E83" s="178"/>
      <c r="F83" s="178"/>
      <c r="G83" s="3" t="s">
        <v>41</v>
      </c>
      <c r="K83" s="162" t="s">
        <v>42</v>
      </c>
      <c r="L83" s="163"/>
      <c r="N83" s="176">
        <f>G91</f>
        <v>0.6</v>
      </c>
      <c r="O83" s="161">
        <f>K13*G91</f>
        <v>22674.386873565694</v>
      </c>
      <c r="P83" s="19"/>
      <c r="Q83" s="8"/>
      <c r="R83" s="8"/>
      <c r="S83" s="8"/>
    </row>
    <row r="84" spans="2:19" ht="16.5" customHeight="1" x14ac:dyDescent="0.25">
      <c r="B84" s="179" t="s">
        <v>43</v>
      </c>
      <c r="C84" s="179"/>
      <c r="D84" s="179"/>
      <c r="E84" s="179"/>
      <c r="F84" s="179"/>
      <c r="G84" s="58">
        <f>D79</f>
        <v>63305.640899658254</v>
      </c>
      <c r="H84" s="20"/>
      <c r="K84" s="164"/>
      <c r="L84" s="165"/>
      <c r="N84" s="177"/>
      <c r="O84" s="154"/>
      <c r="P84" s="19"/>
      <c r="Q84" s="8"/>
      <c r="R84" s="8"/>
      <c r="S84" s="8"/>
    </row>
    <row r="85" spans="2:19" x14ac:dyDescent="0.25">
      <c r="B85" s="180" t="s">
        <v>44</v>
      </c>
      <c r="C85" s="180"/>
      <c r="D85" s="180"/>
      <c r="E85" s="180"/>
      <c r="F85" s="180"/>
      <c r="G85" s="30">
        <v>0</v>
      </c>
      <c r="H85" s="20"/>
      <c r="K85" s="142" t="s">
        <v>45</v>
      </c>
      <c r="L85" s="142"/>
      <c r="O85" s="33">
        <f>O86</f>
        <v>68023.16062069709</v>
      </c>
    </row>
    <row r="86" spans="2:19" ht="16.5" customHeight="1" x14ac:dyDescent="0.25">
      <c r="B86" s="175" t="s">
        <v>46</v>
      </c>
      <c r="C86" s="175"/>
      <c r="D86" s="175"/>
      <c r="E86" s="175"/>
      <c r="F86" s="175"/>
      <c r="G86" s="30">
        <v>0</v>
      </c>
      <c r="H86" s="20"/>
      <c r="K86" s="162" t="s">
        <v>47</v>
      </c>
      <c r="L86" s="163"/>
      <c r="N86" s="166">
        <f>G92</f>
        <v>1.8</v>
      </c>
      <c r="O86" s="161">
        <f>K13*N86</f>
        <v>68023.16062069709</v>
      </c>
      <c r="P86" s="19"/>
      <c r="Q86" s="8"/>
      <c r="R86" s="8"/>
      <c r="S86" s="6"/>
    </row>
    <row r="87" spans="2:19" ht="16.5" customHeight="1" x14ac:dyDescent="0.25">
      <c r="B87" s="175" t="s">
        <v>48</v>
      </c>
      <c r="C87" s="175"/>
      <c r="D87" s="175"/>
      <c r="E87" s="175"/>
      <c r="F87" s="175"/>
      <c r="G87" s="30">
        <v>5610</v>
      </c>
      <c r="H87" s="20"/>
      <c r="K87" s="164"/>
      <c r="L87" s="165"/>
      <c r="N87" s="167"/>
      <c r="O87" s="154"/>
      <c r="P87" s="19"/>
      <c r="Q87" s="8"/>
      <c r="R87" s="8"/>
      <c r="S87" s="6"/>
    </row>
    <row r="88" spans="2:19" x14ac:dyDescent="0.25">
      <c r="B88" s="193" t="s">
        <v>49</v>
      </c>
      <c r="C88" s="194"/>
      <c r="D88" s="194"/>
      <c r="E88" s="194"/>
      <c r="F88" s="138" t="s">
        <v>50</v>
      </c>
      <c r="G88" s="44">
        <v>0.1</v>
      </c>
      <c r="H88" s="20"/>
    </row>
    <row r="89" spans="2:19" ht="16.5" customHeight="1" x14ac:dyDescent="0.25">
      <c r="B89" s="193" t="s">
        <v>51</v>
      </c>
      <c r="C89" s="194"/>
      <c r="D89" s="194"/>
      <c r="E89" s="194"/>
      <c r="F89" s="138" t="s">
        <v>50</v>
      </c>
      <c r="G89" s="44">
        <v>4.4999999999999998E-2</v>
      </c>
      <c r="H89" s="20"/>
      <c r="K89" s="168" t="s">
        <v>52</v>
      </c>
      <c r="L89" s="169"/>
      <c r="N89" s="172">
        <f>O86/O83</f>
        <v>3.0000000000000004</v>
      </c>
      <c r="O89" s="173" t="s">
        <v>53</v>
      </c>
    </row>
    <row r="90" spans="2:19" x14ac:dyDescent="0.25">
      <c r="B90" s="195" t="s">
        <v>54</v>
      </c>
      <c r="C90" s="196"/>
      <c r="D90" s="196"/>
      <c r="E90" s="196"/>
      <c r="F90" s="139" t="s">
        <v>50</v>
      </c>
      <c r="G90" s="44">
        <v>0.2</v>
      </c>
      <c r="H90" s="20"/>
      <c r="K90" s="170"/>
      <c r="L90" s="171"/>
      <c r="N90" s="153"/>
      <c r="O90" s="174"/>
    </row>
    <row r="91" spans="2:19" x14ac:dyDescent="0.25">
      <c r="B91" s="175" t="s">
        <v>55</v>
      </c>
      <c r="C91" s="175"/>
      <c r="D91" s="175"/>
      <c r="E91" s="175"/>
      <c r="F91" s="175"/>
      <c r="G91" s="31">
        <v>0.6</v>
      </c>
      <c r="H91" s="20"/>
    </row>
    <row r="92" spans="2:19" x14ac:dyDescent="0.25">
      <c r="B92" s="175" t="s">
        <v>56</v>
      </c>
      <c r="C92" s="175"/>
      <c r="D92" s="175"/>
      <c r="E92" s="175"/>
      <c r="F92" s="175"/>
      <c r="G92" s="32">
        <v>1.8</v>
      </c>
      <c r="H92" s="20"/>
    </row>
    <row r="93" spans="2:19" x14ac:dyDescent="0.25">
      <c r="B93" s="175" t="s">
        <v>57</v>
      </c>
      <c r="C93" s="175"/>
      <c r="D93" s="175"/>
      <c r="E93" s="175"/>
      <c r="F93" s="175"/>
      <c r="G93" s="30" t="s">
        <v>58</v>
      </c>
      <c r="H93" s="20"/>
      <c r="K93" s="181" t="s">
        <v>59</v>
      </c>
      <c r="L93" s="181"/>
      <c r="M93" s="181"/>
      <c r="N93" s="181"/>
      <c r="O93" s="181"/>
    </row>
    <row r="94" spans="2:19" x14ac:dyDescent="0.25">
      <c r="B94" s="175" t="s">
        <v>60</v>
      </c>
      <c r="C94" s="175"/>
      <c r="D94" s="175"/>
      <c r="E94" s="175"/>
      <c r="F94" s="175"/>
      <c r="G94" s="30" t="s">
        <v>61</v>
      </c>
      <c r="H94" s="20"/>
      <c r="K94" s="182" t="s">
        <v>62</v>
      </c>
      <c r="L94" s="182"/>
      <c r="M94" s="182"/>
      <c r="N94" s="183"/>
      <c r="O94" s="28" t="s">
        <v>63</v>
      </c>
    </row>
    <row r="95" spans="2:19" ht="14.4" x14ac:dyDescent="0.3">
      <c r="B95" s="15"/>
      <c r="C95" s="15"/>
      <c r="D95" s="15"/>
      <c r="E95" s="15"/>
      <c r="F95" s="17"/>
      <c r="G95" s="25"/>
      <c r="H95" s="20"/>
    </row>
  </sheetData>
  <mergeCells count="45">
    <mergeCell ref="K94:N94"/>
    <mergeCell ref="B2:H2"/>
    <mergeCell ref="B3:B4"/>
    <mergeCell ref="C3:C4"/>
    <mergeCell ref="D3:D4"/>
    <mergeCell ref="E3:E4"/>
    <mergeCell ref="F3:F4"/>
    <mergeCell ref="G3:G4"/>
    <mergeCell ref="H3:H4"/>
    <mergeCell ref="B79:C79"/>
    <mergeCell ref="B82:G82"/>
    <mergeCell ref="B94:F94"/>
    <mergeCell ref="B88:E88"/>
    <mergeCell ref="B89:E89"/>
    <mergeCell ref="B90:E90"/>
    <mergeCell ref="B91:F91"/>
    <mergeCell ref="B92:F92"/>
    <mergeCell ref="B93:F93"/>
    <mergeCell ref="K83:L84"/>
    <mergeCell ref="N83:N84"/>
    <mergeCell ref="B83:F83"/>
    <mergeCell ref="B84:F84"/>
    <mergeCell ref="B85:F85"/>
    <mergeCell ref="B86:F86"/>
    <mergeCell ref="B87:F87"/>
    <mergeCell ref="K93:O93"/>
    <mergeCell ref="K86:L87"/>
    <mergeCell ref="N86:N87"/>
    <mergeCell ref="O86:O87"/>
    <mergeCell ref="K89:L90"/>
    <mergeCell ref="N89:N90"/>
    <mergeCell ref="O89:O90"/>
    <mergeCell ref="K82:L82"/>
    <mergeCell ref="K85:L85"/>
    <mergeCell ref="K4:L4"/>
    <mergeCell ref="N4:O4"/>
    <mergeCell ref="K5:L6"/>
    <mergeCell ref="N5:O6"/>
    <mergeCell ref="K8:L8"/>
    <mergeCell ref="N8:O8"/>
    <mergeCell ref="K9:L10"/>
    <mergeCell ref="K78:L78"/>
    <mergeCell ref="K12:L12"/>
    <mergeCell ref="N9:O10"/>
    <mergeCell ref="O83:O8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98"/>
  <sheetViews>
    <sheetView showGridLines="0" zoomScale="85" zoomScaleNormal="85" workbookViewId="0"/>
  </sheetViews>
  <sheetFormatPr baseColWidth="10" defaultColWidth="11.44140625" defaultRowHeight="13.8" x14ac:dyDescent="0.25"/>
  <cols>
    <col min="1" max="1" width="1.33203125" style="1" customWidth="1"/>
    <col min="2" max="2" width="8.6640625" style="1" customWidth="1"/>
    <col min="3" max="3" width="17.6640625" style="1" customWidth="1"/>
    <col min="4" max="4" width="18.5546875" style="1" customWidth="1"/>
    <col min="5" max="5" width="18.6640625" style="1" customWidth="1"/>
    <col min="6" max="6" width="19.44140625" style="1" customWidth="1"/>
    <col min="7" max="7" width="20.88671875" style="1" customWidth="1"/>
    <col min="8" max="8" width="6.109375" style="1" customWidth="1"/>
    <col min="9" max="9" width="26.44140625" style="1" customWidth="1"/>
    <col min="10" max="10" width="8.5546875" style="1" customWidth="1"/>
    <col min="11" max="11" width="14.5546875" style="1" customWidth="1"/>
    <col min="12" max="12" width="10.44140625" style="1" customWidth="1"/>
    <col min="13" max="16" width="11.44140625" style="1"/>
    <col min="17" max="17" width="10.109375" style="1" customWidth="1"/>
    <col min="18" max="18" width="11.44140625" style="1"/>
    <col min="19" max="19" width="12.5546875" style="1" customWidth="1"/>
    <col min="20" max="20" width="11.44140625" style="1"/>
    <col min="21" max="21" width="10.5546875" style="1" customWidth="1"/>
    <col min="22" max="16384" width="11.44140625" style="1"/>
  </cols>
  <sheetData>
    <row r="1" spans="2:21" x14ac:dyDescent="0.25">
      <c r="B1" s="190" t="s">
        <v>64</v>
      </c>
      <c r="C1" s="191"/>
      <c r="D1" s="191"/>
      <c r="E1" s="191"/>
      <c r="F1" s="191"/>
      <c r="G1" s="192"/>
      <c r="M1" s="33">
        <f>'Norma Urbana - ANU base'!L11</f>
        <v>0</v>
      </c>
    </row>
    <row r="2" spans="2:21" ht="16.5" customHeight="1" x14ac:dyDescent="0.25">
      <c r="B2" s="10" t="s">
        <v>65</v>
      </c>
      <c r="C2" s="10" t="s">
        <v>66</v>
      </c>
      <c r="D2" s="10" t="s">
        <v>3</v>
      </c>
      <c r="E2" s="10" t="s">
        <v>4</v>
      </c>
      <c r="F2" s="10" t="s">
        <v>67</v>
      </c>
      <c r="G2" s="10" t="s">
        <v>68</v>
      </c>
      <c r="I2" s="212" t="s">
        <v>69</v>
      </c>
      <c r="J2" s="212"/>
      <c r="K2" s="11" t="s">
        <v>70</v>
      </c>
      <c r="M2" s="212" t="s">
        <v>71</v>
      </c>
      <c r="N2" s="212"/>
      <c r="O2" s="11" t="s">
        <v>72</v>
      </c>
      <c r="P2" s="263" t="s">
        <v>73</v>
      </c>
    </row>
    <row r="3" spans="2:21" x14ac:dyDescent="0.25">
      <c r="B3" s="9">
        <f>'Norma Urbana - ANU base'!B5</f>
        <v>1</v>
      </c>
      <c r="C3" s="90" t="str">
        <f>'Norma Urbana - ANU base'!C5</f>
        <v>P001039</v>
      </c>
      <c r="D3" s="59">
        <f>'Norma Urbana - ANU base'!D5</f>
        <v>299.79006958008</v>
      </c>
      <c r="E3" s="14">
        <f>'Norma Urbana - ANU base'!E5</f>
        <v>4.7355980497102651E-3</v>
      </c>
      <c r="F3" s="59">
        <f>E3*'Norma Urbana - ANU base'!$K$13</f>
        <v>178.96130376138956</v>
      </c>
      <c r="G3" s="61">
        <f>$D3-$F3</f>
        <v>120.82876581869044</v>
      </c>
      <c r="H3" s="56">
        <f>IFERROR($F3/$D3,"")</f>
        <v>0.59695540953729076</v>
      </c>
      <c r="I3" s="212"/>
      <c r="J3" s="212"/>
      <c r="K3" s="12" t="s">
        <v>74</v>
      </c>
      <c r="M3" s="212"/>
      <c r="N3" s="212"/>
      <c r="O3" s="12" t="s">
        <v>75</v>
      </c>
      <c r="P3" s="264"/>
    </row>
    <row r="4" spans="2:21" x14ac:dyDescent="0.25">
      <c r="B4" s="9">
        <f>'Norma Urbana - ANU base'!B6</f>
        <v>2</v>
      </c>
      <c r="C4" s="85">
        <f>'Norma Urbana - ANU base'!C6</f>
        <v>50909</v>
      </c>
      <c r="D4" s="59">
        <f>'Norma Urbana - ANU base'!D6</f>
        <v>429.56356811523</v>
      </c>
      <c r="E4" s="14">
        <f>'Norma Urbana - ANU base'!E6</f>
        <v>6.7855496289201764E-3</v>
      </c>
      <c r="F4" s="59">
        <f>E4*'Norma Urbana - ANU base'!$K$13</f>
        <v>256.43029572652705</v>
      </c>
      <c r="G4" s="59">
        <f t="shared" ref="G4:G76" si="0">$D4-$F4</f>
        <v>173.13327238870295</v>
      </c>
      <c r="H4" s="56">
        <f t="shared" ref="H4:H6" si="1">IFERROR($F4/$D4,"")</f>
        <v>0.59695540953729087</v>
      </c>
      <c r="I4" s="222" t="str">
        <f>'Norma Urbana - ANU base'!$B85</f>
        <v>Línea de Alta Tensión</v>
      </c>
      <c r="J4" s="222"/>
      <c r="K4" s="5">
        <f>'Norma Urbana - ANU base'!$G85</f>
        <v>0</v>
      </c>
      <c r="M4" s="222" t="str">
        <f>'Norma Urbana - ANU base'!$B88</f>
        <v>Áreas verdes - parques</v>
      </c>
      <c r="N4" s="222"/>
      <c r="O4" s="14">
        <f>'Norma Urbana - ANU base'!$G88</f>
        <v>0.1</v>
      </c>
      <c r="P4" s="63">
        <f>O4*'Norma Urbana - ANU base'!$K$9</f>
        <v>5769.5640899658256</v>
      </c>
    </row>
    <row r="5" spans="2:21" x14ac:dyDescent="0.25">
      <c r="B5" s="9">
        <f>'Norma Urbana - ANU base'!B7</f>
        <v>3</v>
      </c>
      <c r="C5" s="85">
        <f>'Norma Urbana - ANU base'!C7</f>
        <v>51986</v>
      </c>
      <c r="D5" s="59">
        <f>'Norma Urbana - ANU base'!D7</f>
        <v>235.97143554688</v>
      </c>
      <c r="E5" s="14">
        <f>'Norma Urbana - ANU base'!E7</f>
        <v>3.7274946149096462E-3</v>
      </c>
      <c r="F5" s="59">
        <f>E5*'Norma Urbana - ANU base'!$K$13</f>
        <v>140.86442494599015</v>
      </c>
      <c r="G5" s="59">
        <f t="shared" si="0"/>
        <v>95.107010600889851</v>
      </c>
      <c r="H5" s="56">
        <f t="shared" si="1"/>
        <v>0.59695540953729076</v>
      </c>
      <c r="I5" s="222" t="str">
        <f>'Norma Urbana - ANU base'!$B86</f>
        <v>RED VIAL NACIONAL</v>
      </c>
      <c r="J5" s="222"/>
      <c r="K5" s="5">
        <f>'Norma Urbana - ANU base'!$G86</f>
        <v>0</v>
      </c>
      <c r="M5" s="222" t="str">
        <f>'Norma Urbana - ANU base'!$B89</f>
        <v>Equipamientos</v>
      </c>
      <c r="N5" s="222"/>
      <c r="O5" s="14">
        <f>'Norma Urbana - ANU base'!$G89</f>
        <v>4.4999999999999998E-2</v>
      </c>
      <c r="P5" s="63">
        <f>O5*'Norma Urbana - ANU base'!$K$9</f>
        <v>2596.3038404846216</v>
      </c>
    </row>
    <row r="6" spans="2:21" x14ac:dyDescent="0.25">
      <c r="B6" s="9">
        <f>'Norma Urbana - ANU base'!B8</f>
        <v>4</v>
      </c>
      <c r="C6" s="85">
        <f>'Norma Urbana - ANU base'!C8</f>
        <v>50911</v>
      </c>
      <c r="D6" s="59">
        <f>'Norma Urbana - ANU base'!D8</f>
        <v>490.6806640625</v>
      </c>
      <c r="E6" s="14">
        <f>'Norma Urbana - ANU base'!E8</f>
        <v>7.7509785398152233E-3</v>
      </c>
      <c r="F6" s="59">
        <f>E6*'Norma Urbana - ANU base'!$K$13</f>
        <v>292.91447676745946</v>
      </c>
      <c r="G6" s="59">
        <f t="shared" si="0"/>
        <v>197.76618729504054</v>
      </c>
      <c r="H6" s="56">
        <f t="shared" si="1"/>
        <v>0.59695540953729076</v>
      </c>
      <c r="I6" s="222" t="str">
        <f>'Norma Urbana - ANU base'!$B87</f>
        <v>Zona Preservación Ambiental</v>
      </c>
      <c r="J6" s="222"/>
      <c r="K6" s="5">
        <f>'Norma Urbana - ANU base'!$G87</f>
        <v>5610</v>
      </c>
      <c r="M6" s="222" t="str">
        <f>'Norma Urbana - ANU base'!$B90</f>
        <v>Vías Locales</v>
      </c>
      <c r="N6" s="222"/>
      <c r="O6" s="14">
        <f>'Norma Urbana - ANU base'!$G90</f>
        <v>0.2</v>
      </c>
      <c r="P6" s="63">
        <f>O6*'Norma Urbana - ANU base'!$K$9</f>
        <v>11539.128179931651</v>
      </c>
    </row>
    <row r="7" spans="2:21" x14ac:dyDescent="0.25">
      <c r="B7" s="9">
        <f>'Norma Urbana - ANU base'!B9</f>
        <v>5</v>
      </c>
      <c r="C7" s="85">
        <f>'Norma Urbana - ANU base'!C9</f>
        <v>160143</v>
      </c>
      <c r="D7" s="59">
        <f>'Norma Urbana - ANU base'!D9</f>
        <v>622.50073242188</v>
      </c>
      <c r="E7" s="14">
        <f>'Norma Urbana - ANU base'!E9</f>
        <v>9.8332585149649831E-3</v>
      </c>
      <c r="F7" s="59">
        <f>E7*'Norma Urbana - ANU base'!$K$13</f>
        <v>371.60517966016687</v>
      </c>
      <c r="G7" s="59">
        <f t="shared" si="0"/>
        <v>250.89555276171313</v>
      </c>
      <c r="H7" s="56">
        <f>IFERROR($F7/$D7,"")</f>
        <v>0.59695540953729087</v>
      </c>
      <c r="I7" s="223"/>
      <c r="J7" s="223"/>
      <c r="K7" s="5"/>
      <c r="M7" s="226" t="s">
        <v>76</v>
      </c>
      <c r="N7" s="227"/>
      <c r="O7" s="49">
        <f>SUM(O4:O6)</f>
        <v>0.34500000000000003</v>
      </c>
      <c r="P7" s="64">
        <f>SUM(P4:P6)</f>
        <v>19904.996110382097</v>
      </c>
    </row>
    <row r="8" spans="2:21" x14ac:dyDescent="0.25">
      <c r="B8" s="9">
        <f>'Norma Urbana - ANU base'!B10</f>
        <v>6</v>
      </c>
      <c r="C8" s="85">
        <f>'Norma Urbana - ANU base'!C10</f>
        <v>136603</v>
      </c>
      <c r="D8" s="59">
        <f>'Norma Urbana - ANU base'!D10</f>
        <v>332.27996826172</v>
      </c>
      <c r="E8" s="14">
        <f>'Norma Urbana - ANU base'!E10</f>
        <v>5.2488208560813061E-3</v>
      </c>
      <c r="F8" s="59">
        <f>E8*'Norma Urbana - ANU base'!$K$13</f>
        <v>198.35632453471302</v>
      </c>
      <c r="G8" s="59">
        <f t="shared" si="0"/>
        <v>133.92364372700698</v>
      </c>
      <c r="H8" s="56">
        <f t="shared" ref="H8:H11" si="2">IFERROR($F8/$D8,"")</f>
        <v>0.59695540953729076</v>
      </c>
      <c r="I8" s="223"/>
      <c r="J8" s="223"/>
      <c r="K8" s="5"/>
      <c r="T8" s="6"/>
      <c r="U8" s="6"/>
    </row>
    <row r="9" spans="2:21" x14ac:dyDescent="0.25">
      <c r="B9" s="9">
        <f>'Norma Urbana - ANU base'!B11</f>
        <v>7</v>
      </c>
      <c r="C9" s="85">
        <f>'Norma Urbana - ANU base'!C11</f>
        <v>138476</v>
      </c>
      <c r="D9" s="59">
        <f>'Norma Urbana - ANU base'!D11</f>
        <v>602.18914794922</v>
      </c>
      <c r="E9" s="14">
        <f>'Norma Urbana - ANU base'!E11</f>
        <v>9.5124089953328439E-3</v>
      </c>
      <c r="F9" s="59">
        <f>E9*'Norma Urbana - ANU base'!$K$13</f>
        <v>359.48006943293876</v>
      </c>
      <c r="G9" s="59">
        <f t="shared" si="0"/>
        <v>242.70907851628124</v>
      </c>
      <c r="H9" s="56">
        <f t="shared" si="2"/>
        <v>0.59695540953729065</v>
      </c>
      <c r="I9" s="224" t="s">
        <v>77</v>
      </c>
      <c r="J9" s="225"/>
      <c r="K9" s="13">
        <f>SUM(K4:K8)</f>
        <v>5610</v>
      </c>
    </row>
    <row r="10" spans="2:21" x14ac:dyDescent="0.25">
      <c r="B10" s="9">
        <f>'Norma Urbana - ANU base'!B12</f>
        <v>8</v>
      </c>
      <c r="C10" s="85">
        <f>'Norma Urbana - ANU base'!C12</f>
        <v>95055</v>
      </c>
      <c r="D10" s="59">
        <f>'Norma Urbana - ANU base'!D12</f>
        <v>413.07870483398</v>
      </c>
      <c r="E10" s="14">
        <f>'Norma Urbana - ANU base'!E12</f>
        <v>6.5251484538119565E-3</v>
      </c>
      <c r="F10" s="59">
        <f>E10*'Norma Urbana - ANU base'!$K$13</f>
        <v>246.58956741530218</v>
      </c>
      <c r="G10" s="59">
        <f t="shared" si="0"/>
        <v>166.48913741867781</v>
      </c>
      <c r="H10" s="56">
        <f t="shared" si="2"/>
        <v>0.59695540953729076</v>
      </c>
      <c r="M10" s="181" t="s">
        <v>59</v>
      </c>
      <c r="N10" s="181"/>
      <c r="O10" s="181"/>
      <c r="P10" s="181"/>
      <c r="Q10" s="181"/>
      <c r="R10" s="181"/>
    </row>
    <row r="11" spans="2:21" x14ac:dyDescent="0.25">
      <c r="B11" s="9">
        <f>'Norma Urbana - ANU base'!B13</f>
        <v>9</v>
      </c>
      <c r="C11" s="90" t="str">
        <f>'Norma Urbana - ANU base'!C13</f>
        <v>P001040</v>
      </c>
      <c r="D11" s="59">
        <f>'Norma Urbana - ANU base'!D13</f>
        <v>426.31002807617</v>
      </c>
      <c r="E11" s="14">
        <f>'Norma Urbana - ANU base'!E13</f>
        <v>6.7341554720516438E-3</v>
      </c>
      <c r="F11" s="59">
        <f>E11*'Norma Urbana - ANU base'!$K$13</f>
        <v>254.48807740006399</v>
      </c>
      <c r="G11" s="59">
        <f t="shared" si="0"/>
        <v>171.82195067610601</v>
      </c>
      <c r="H11" s="56">
        <f t="shared" si="2"/>
        <v>0.59695540953729076</v>
      </c>
      <c r="M11" s="182" t="s">
        <v>62</v>
      </c>
      <c r="N11" s="182"/>
      <c r="O11" s="182"/>
      <c r="P11" s="182"/>
      <c r="Q11" s="183"/>
      <c r="R11" s="28" t="s">
        <v>63</v>
      </c>
    </row>
    <row r="12" spans="2:21" x14ac:dyDescent="0.25">
      <c r="B12" s="9">
        <f>'Norma Urbana - ANU base'!B14</f>
        <v>10</v>
      </c>
      <c r="C12" s="90" t="str">
        <f>'Norma Urbana - ANU base'!C14</f>
        <v>P001041</v>
      </c>
      <c r="D12" s="59">
        <f>'Norma Urbana - ANU base'!D14</f>
        <v>1966.1914978027301</v>
      </c>
      <c r="E12" s="14">
        <f>'Norma Urbana - ANU base'!E14</f>
        <v>3.105870930079067E-2</v>
      </c>
      <c r="F12" s="59">
        <f>E12*'Norma Urbana - ANU base'!$K$13</f>
        <v>1173.728650799568</v>
      </c>
      <c r="G12" s="59">
        <f t="shared" si="0"/>
        <v>792.4628470031621</v>
      </c>
      <c r="H12" s="56"/>
      <c r="M12" s="71"/>
      <c r="N12" s="71"/>
      <c r="O12" s="71"/>
      <c r="P12" s="71"/>
      <c r="Q12" s="71"/>
      <c r="R12" s="79"/>
    </row>
    <row r="13" spans="2:21" x14ac:dyDescent="0.25">
      <c r="B13" s="9">
        <f>'Norma Urbana - ANU base'!B15</f>
        <v>11</v>
      </c>
      <c r="C13" s="90" t="str">
        <f>'Norma Urbana - ANU base'!C15</f>
        <v>P001035</v>
      </c>
      <c r="D13" s="59">
        <f>'Norma Urbana - ANU base'!D15</f>
        <v>254.28042602539</v>
      </c>
      <c r="E13" s="14">
        <f>'Norma Urbana - ANU base'!E15</f>
        <v>4.0167103975526242E-3</v>
      </c>
      <c r="F13" s="59">
        <f>E13*'Norma Urbana - ANU base'!$K$13</f>
        <v>151.79407585530345</v>
      </c>
      <c r="G13" s="59">
        <f t="shared" si="0"/>
        <v>102.48635017008655</v>
      </c>
      <c r="H13" s="56"/>
      <c r="M13" s="71"/>
      <c r="N13" s="71"/>
      <c r="O13" s="71"/>
      <c r="P13" s="71"/>
      <c r="Q13" s="71"/>
      <c r="R13" s="79"/>
    </row>
    <row r="14" spans="2:21" x14ac:dyDescent="0.25">
      <c r="B14" s="9">
        <f>'Norma Urbana - ANU base'!B16</f>
        <v>12</v>
      </c>
      <c r="C14" s="90" t="str">
        <f>'Norma Urbana - ANU base'!C16</f>
        <v>P001013</v>
      </c>
      <c r="D14" s="59">
        <f>'Norma Urbana - ANU base'!D16</f>
        <v>331.04885864258</v>
      </c>
      <c r="E14" s="14">
        <f>'Norma Urbana - ANU base'!E16</f>
        <v>5.229373779933837E-3</v>
      </c>
      <c r="F14" s="59">
        <f>E14*'Norma Urbana - ANU base'!$K$13</f>
        <v>197.62140698783401</v>
      </c>
      <c r="G14" s="59">
        <f t="shared" si="0"/>
        <v>133.42745165474599</v>
      </c>
      <c r="H14" s="56"/>
      <c r="M14" s="71"/>
      <c r="N14" s="71"/>
      <c r="O14" s="71"/>
      <c r="P14" s="71"/>
      <c r="Q14" s="71"/>
      <c r="R14" s="79"/>
    </row>
    <row r="15" spans="2:21" x14ac:dyDescent="0.25">
      <c r="B15" s="9">
        <f>'Norma Urbana - ANU base'!B17</f>
        <v>13</v>
      </c>
      <c r="C15" s="90" t="str">
        <f>'Norma Urbana - ANU base'!C17</f>
        <v>P001038</v>
      </c>
      <c r="D15" s="59">
        <f>'Norma Urbana - ANU base'!D17</f>
        <v>593.65213012695006</v>
      </c>
      <c r="E15" s="14">
        <f>'Norma Urbana - ANU base'!E17</f>
        <v>9.3775550123236292E-3</v>
      </c>
      <c r="F15" s="59">
        <f>E15*'Norma Urbana - ANU base'!$K$13</f>
        <v>354.38385046261845</v>
      </c>
      <c r="G15" s="59">
        <f t="shared" si="0"/>
        <v>239.2682796643316</v>
      </c>
      <c r="H15" s="56"/>
      <c r="M15" s="71"/>
      <c r="N15" s="71"/>
      <c r="O15" s="71"/>
      <c r="P15" s="71"/>
      <c r="Q15" s="71"/>
      <c r="R15" s="79"/>
    </row>
    <row r="16" spans="2:21" x14ac:dyDescent="0.25">
      <c r="B16" s="9">
        <f>'Norma Urbana - ANU base'!B18</f>
        <v>14</v>
      </c>
      <c r="C16" s="90" t="str">
        <f>'Norma Urbana - ANU base'!C18</f>
        <v>P001036</v>
      </c>
      <c r="D16" s="59">
        <f>'Norma Urbana - ANU base'!D18</f>
        <v>1128.0834655761701</v>
      </c>
      <c r="E16" s="14">
        <f>'Norma Urbana - ANU base'!E18</f>
        <v>1.7819635810404692E-2</v>
      </c>
      <c r="F16" s="59">
        <f>E16*'Norma Urbana - ANU base'!$K$13</f>
        <v>673.41552718526884</v>
      </c>
      <c r="G16" s="59">
        <f t="shared" si="0"/>
        <v>454.66793839090121</v>
      </c>
      <c r="H16" s="56"/>
      <c r="M16" s="71"/>
      <c r="N16" s="71"/>
      <c r="O16" s="71"/>
      <c r="P16" s="71"/>
      <c r="Q16" s="71"/>
      <c r="R16" s="79"/>
    </row>
    <row r="17" spans="2:18" x14ac:dyDescent="0.25">
      <c r="B17" s="9">
        <f>'Norma Urbana - ANU base'!B19</f>
        <v>15</v>
      </c>
      <c r="C17" s="85">
        <f>'Norma Urbana - ANU base'!C19</f>
        <v>49550</v>
      </c>
      <c r="D17" s="59">
        <f>'Norma Urbana - ANU base'!D19</f>
        <v>286.92251586914</v>
      </c>
      <c r="E17" s="14">
        <f>'Norma Urbana - ANU base'!E19</f>
        <v>4.5323372734496544E-3</v>
      </c>
      <c r="F17" s="59">
        <f>E17*'Norma Urbana - ANU base'!$K$13</f>
        <v>171.27994796613228</v>
      </c>
      <c r="G17" s="59">
        <f t="shared" si="0"/>
        <v>115.64256790300772</v>
      </c>
      <c r="H17" s="56"/>
      <c r="M17" s="71"/>
      <c r="N17" s="71"/>
      <c r="O17" s="71"/>
      <c r="P17" s="71"/>
      <c r="Q17" s="71"/>
      <c r="R17" s="79"/>
    </row>
    <row r="18" spans="2:18" x14ac:dyDescent="0.25">
      <c r="B18" s="9">
        <f>'Norma Urbana - ANU base'!B20</f>
        <v>16</v>
      </c>
      <c r="C18" s="85">
        <f>'Norma Urbana - ANU base'!C20</f>
        <v>150355</v>
      </c>
      <c r="D18" s="59">
        <f>'Norma Urbana - ANU base'!D20</f>
        <v>450.16174316406</v>
      </c>
      <c r="E18" s="14">
        <f>'Norma Urbana - ANU base'!E20</f>
        <v>7.1109262423799287E-3</v>
      </c>
      <c r="F18" s="59">
        <f>E18*'Norma Urbana - ANU base'!$K$13</f>
        <v>268.72648774852212</v>
      </c>
      <c r="G18" s="59">
        <f t="shared" si="0"/>
        <v>181.43525541553788</v>
      </c>
      <c r="H18" s="56"/>
      <c r="M18" s="71"/>
      <c r="N18" s="71"/>
      <c r="O18" s="71"/>
      <c r="P18" s="71"/>
      <c r="Q18" s="71"/>
      <c r="R18" s="79"/>
    </row>
    <row r="19" spans="2:18" x14ac:dyDescent="0.25">
      <c r="B19" s="9">
        <f>'Norma Urbana - ANU base'!B21</f>
        <v>17</v>
      </c>
      <c r="C19" s="85">
        <f>'Norma Urbana - ANU base'!C21</f>
        <v>52162</v>
      </c>
      <c r="D19" s="59">
        <f>'Norma Urbana - ANU base'!D21</f>
        <v>463.65509033203</v>
      </c>
      <c r="E19" s="14">
        <f>'Norma Urbana - ANU base'!E21</f>
        <v>7.3240722902867409E-3</v>
      </c>
      <c r="F19" s="59">
        <f>E19*'Norma Urbana - ANU base'!$K$13</f>
        <v>276.7814143332065</v>
      </c>
      <c r="G19" s="59">
        <f t="shared" si="0"/>
        <v>186.8736759988235</v>
      </c>
      <c r="H19" s="56"/>
      <c r="M19" s="71"/>
      <c r="N19" s="71"/>
      <c r="O19" s="71"/>
      <c r="P19" s="71"/>
      <c r="Q19" s="71"/>
      <c r="R19" s="79"/>
    </row>
    <row r="20" spans="2:18" x14ac:dyDescent="0.25">
      <c r="B20" s="9">
        <f>'Norma Urbana - ANU base'!B22</f>
        <v>18</v>
      </c>
      <c r="C20" s="85">
        <f>'Norma Urbana - ANU base'!C22</f>
        <v>133556</v>
      </c>
      <c r="D20" s="59">
        <f>'Norma Urbana - ANU base'!D22</f>
        <v>3920.6461181640602</v>
      </c>
      <c r="E20" s="14">
        <f>'Norma Urbana - ANU base'!E22</f>
        <v>6.1932018418049462E-2</v>
      </c>
      <c r="F20" s="59">
        <f>E20*'Norma Urbana - ANU base'!$K$13</f>
        <v>2340.4509091194159</v>
      </c>
      <c r="G20" s="59">
        <f t="shared" si="0"/>
        <v>1580.1952090446443</v>
      </c>
      <c r="H20" s="56"/>
      <c r="M20" s="71"/>
      <c r="N20" s="71"/>
      <c r="O20" s="71"/>
      <c r="P20" s="71"/>
      <c r="Q20" s="71"/>
      <c r="R20" s="79"/>
    </row>
    <row r="21" spans="2:18" x14ac:dyDescent="0.25">
      <c r="B21" s="9">
        <f>'Norma Urbana - ANU base'!B23</f>
        <v>19</v>
      </c>
      <c r="C21" s="90" t="str">
        <f>'Norma Urbana - ANU base'!C23</f>
        <v>P001014</v>
      </c>
      <c r="D21" s="59">
        <f>'Norma Urbana - ANU base'!D23</f>
        <v>428.82055664063</v>
      </c>
      <c r="E21" s="14">
        <f>'Norma Urbana - ANU base'!E23</f>
        <v>6.7738127368511475E-3</v>
      </c>
      <c r="F21" s="59">
        <f>E21*'Norma Urbana - ANU base'!$K$13</f>
        <v>255.98675100741627</v>
      </c>
      <c r="G21" s="59">
        <f t="shared" si="0"/>
        <v>172.83380563321373</v>
      </c>
      <c r="H21" s="56"/>
      <c r="M21" s="71"/>
      <c r="N21" s="71"/>
      <c r="O21" s="71"/>
      <c r="P21" s="71"/>
      <c r="Q21" s="71"/>
      <c r="R21" s="79"/>
    </row>
    <row r="22" spans="2:18" x14ac:dyDescent="0.25">
      <c r="B22" s="9">
        <f>'Norma Urbana - ANU base'!B24</f>
        <v>20</v>
      </c>
      <c r="C22" s="90" t="str">
        <f>'Norma Urbana - ANU base'!C24</f>
        <v>P001012</v>
      </c>
      <c r="D22" s="59">
        <f>'Norma Urbana - ANU base'!D24</f>
        <v>1629.91259765625</v>
      </c>
      <c r="E22" s="14">
        <f>'Norma Urbana - ANU base'!E24</f>
        <v>2.5746719794523854E-2</v>
      </c>
      <c r="F22" s="59">
        <f>E22*'Norma Urbana - ANU base'!$K$13</f>
        <v>972.98514224387623</v>
      </c>
      <c r="G22" s="59">
        <f t="shared" si="0"/>
        <v>656.92745541237377</v>
      </c>
      <c r="H22" s="56"/>
      <c r="M22" s="71"/>
      <c r="N22" s="71"/>
      <c r="O22" s="71"/>
      <c r="P22" s="71"/>
      <c r="Q22" s="71"/>
      <c r="R22" s="79"/>
    </row>
    <row r="23" spans="2:18" x14ac:dyDescent="0.25">
      <c r="B23" s="9">
        <f>'Norma Urbana - ANU base'!B25</f>
        <v>21</v>
      </c>
      <c r="C23" s="85">
        <f>'Norma Urbana - ANU base'!C25</f>
        <v>52164</v>
      </c>
      <c r="D23" s="59">
        <f>'Norma Urbana - ANU base'!D25</f>
        <v>250.33569335938</v>
      </c>
      <c r="E23" s="14">
        <f>'Norma Urbana - ANU base'!E25</f>
        <v>3.9543978988566151E-3</v>
      </c>
      <c r="F23" s="59">
        <f>E23*'Norma Urbana - ANU base'!$K$13</f>
        <v>149.43924635115033</v>
      </c>
      <c r="G23" s="59">
        <f t="shared" si="0"/>
        <v>100.89644700822967</v>
      </c>
      <c r="H23" s="56"/>
      <c r="M23" s="71"/>
      <c r="N23" s="71"/>
      <c r="O23" s="71"/>
      <c r="P23" s="71"/>
      <c r="Q23" s="71"/>
      <c r="R23" s="79"/>
    </row>
    <row r="24" spans="2:18" x14ac:dyDescent="0.25">
      <c r="B24" s="9">
        <f>'Norma Urbana - ANU base'!B26</f>
        <v>22</v>
      </c>
      <c r="C24" s="85">
        <f>'Norma Urbana - ANU base'!C26</f>
        <v>51984</v>
      </c>
      <c r="D24" s="59">
        <f>'Norma Urbana - ANU base'!D26</f>
        <v>354.52947998047</v>
      </c>
      <c r="E24" s="14">
        <f>'Norma Urbana - ANU base'!E26</f>
        <v>5.600282612135815E-3</v>
      </c>
      <c r="F24" s="59">
        <f>E24*'Norma Urbana - ANU base'!$K$13</f>
        <v>211.63829091478419</v>
      </c>
      <c r="G24" s="59">
        <f t="shared" si="0"/>
        <v>142.89118906568581</v>
      </c>
      <c r="H24" s="56"/>
      <c r="M24" s="71"/>
      <c r="N24" s="71"/>
      <c r="O24" s="71"/>
      <c r="P24" s="71"/>
      <c r="Q24" s="71"/>
      <c r="R24" s="79"/>
    </row>
    <row r="25" spans="2:18" x14ac:dyDescent="0.25">
      <c r="B25" s="9">
        <f>'Norma Urbana - ANU base'!B27</f>
        <v>23</v>
      </c>
      <c r="C25" s="85">
        <f>'Norma Urbana - ANU base'!C27</f>
        <v>50901</v>
      </c>
      <c r="D25" s="59">
        <f>'Norma Urbana - ANU base'!D27</f>
        <v>249.45953369141</v>
      </c>
      <c r="E25" s="14">
        <f>'Norma Urbana - ANU base'!E27</f>
        <v>3.9405577472442378E-3</v>
      </c>
      <c r="F25" s="59">
        <f>E25*'Norma Urbana - ANU base'!$K$13</f>
        <v>148.91621809773724</v>
      </c>
      <c r="G25" s="59">
        <f t="shared" si="0"/>
        <v>100.54331559367276</v>
      </c>
      <c r="H25" s="56"/>
      <c r="M25" s="71"/>
      <c r="N25" s="71"/>
      <c r="O25" s="71"/>
      <c r="P25" s="71"/>
      <c r="Q25" s="71"/>
      <c r="R25" s="79"/>
    </row>
    <row r="26" spans="2:18" x14ac:dyDescent="0.25">
      <c r="B26" s="9">
        <f>'Norma Urbana - ANU base'!B28</f>
        <v>24</v>
      </c>
      <c r="C26" s="85">
        <f>'Norma Urbana - ANU base'!C28</f>
        <v>50903</v>
      </c>
      <c r="D26" s="59">
        <f>'Norma Urbana - ANU base'!D28</f>
        <v>449.13095092773</v>
      </c>
      <c r="E26" s="14">
        <f>'Norma Urbana - ANU base'!E28</f>
        <v>7.0946434558591537E-3</v>
      </c>
      <c r="F26" s="59">
        <f>E26*'Norma Urbana - ANU base'!$K$13</f>
        <v>268.11115074693589</v>
      </c>
      <c r="G26" s="59">
        <f t="shared" si="0"/>
        <v>181.01980018079411</v>
      </c>
      <c r="H26" s="56"/>
      <c r="M26" s="71"/>
      <c r="N26" s="71"/>
      <c r="O26" s="71"/>
      <c r="P26" s="71"/>
      <c r="Q26" s="71"/>
      <c r="R26" s="79"/>
    </row>
    <row r="27" spans="2:18" x14ac:dyDescent="0.25">
      <c r="B27" s="9">
        <f>'Norma Urbana - ANU base'!B29</f>
        <v>25</v>
      </c>
      <c r="C27" s="85">
        <f>'Norma Urbana - ANU base'!C29</f>
        <v>50905</v>
      </c>
      <c r="D27" s="59">
        <f>'Norma Urbana - ANU base'!D29</f>
        <v>444.52648925781</v>
      </c>
      <c r="E27" s="14">
        <f>'Norma Urbana - ANU base'!E29</f>
        <v>7.0219096267013659E-3</v>
      </c>
      <c r="F27" s="59">
        <f>E27*'Norma Urbana - ANU base'!$K$13</f>
        <v>265.36249244507007</v>
      </c>
      <c r="G27" s="59">
        <f t="shared" si="0"/>
        <v>179.16399681273992</v>
      </c>
      <c r="H27" s="56"/>
      <c r="M27" s="71"/>
      <c r="N27" s="71"/>
      <c r="O27" s="71"/>
      <c r="P27" s="71"/>
      <c r="Q27" s="71"/>
      <c r="R27" s="79"/>
    </row>
    <row r="28" spans="2:18" x14ac:dyDescent="0.25">
      <c r="B28" s="9">
        <f>'Norma Urbana - ANU base'!B30</f>
        <v>26</v>
      </c>
      <c r="C28" s="85">
        <f>'Norma Urbana - ANU base'!C30</f>
        <v>50907</v>
      </c>
      <c r="D28" s="59">
        <f>'Norma Urbana - ANU base'!D30</f>
        <v>426.0592956543</v>
      </c>
      <c r="E28" s="14">
        <f>'Norma Urbana - ANU base'!E30</f>
        <v>6.7301948072782253E-3</v>
      </c>
      <c r="F28" s="59">
        <f>E28*'Norma Urbana - ANU base'!$K$13</f>
        <v>254.33840132448231</v>
      </c>
      <c r="G28" s="59">
        <f t="shared" si="0"/>
        <v>171.7208943298177</v>
      </c>
      <c r="H28" s="56"/>
      <c r="M28" s="71"/>
      <c r="N28" s="71"/>
      <c r="O28" s="71"/>
      <c r="P28" s="71"/>
      <c r="Q28" s="71"/>
      <c r="R28" s="79"/>
    </row>
    <row r="29" spans="2:18" x14ac:dyDescent="0.25">
      <c r="B29" s="9">
        <f>'Norma Urbana - ANU base'!B31</f>
        <v>27</v>
      </c>
      <c r="C29" s="85">
        <f>'Norma Urbana - ANU base'!C31</f>
        <v>53669</v>
      </c>
      <c r="D29" s="59">
        <f>'Norma Urbana - ANU base'!D31</f>
        <v>289.27639770508</v>
      </c>
      <c r="E29" s="14">
        <f>'Norma Urbana - ANU base'!E31</f>
        <v>4.5695200869002124E-3</v>
      </c>
      <c r="F29" s="59">
        <f>E29*'Norma Urbana - ANU base'!$K$13</f>
        <v>172.68511046150823</v>
      </c>
      <c r="G29" s="59">
        <f t="shared" si="0"/>
        <v>116.59128724357177</v>
      </c>
      <c r="H29" s="56"/>
      <c r="M29" s="71"/>
      <c r="N29" s="71"/>
      <c r="O29" s="71"/>
      <c r="P29" s="71"/>
      <c r="Q29" s="71"/>
      <c r="R29" s="79"/>
    </row>
    <row r="30" spans="2:18" x14ac:dyDescent="0.25">
      <c r="B30" s="9">
        <f>'Norma Urbana - ANU base'!B32</f>
        <v>28</v>
      </c>
      <c r="C30" s="90" t="str">
        <f>'Norma Urbana - ANU base'!C32</f>
        <v>P001011</v>
      </c>
      <c r="D30" s="59">
        <f>'Norma Urbana - ANU base'!D32</f>
        <v>763.05575561523005</v>
      </c>
      <c r="E30" s="14">
        <f>'Norma Urbana - ANU base'!E32</f>
        <v>1.2053519161502546E-2</v>
      </c>
      <c r="F30" s="59">
        <f>E30*'Norma Urbana - ANU base'!$K$13</f>
        <v>455.51026109307651</v>
      </c>
      <c r="G30" s="59">
        <f t="shared" si="0"/>
        <v>307.54549452215355</v>
      </c>
      <c r="H30" s="56"/>
      <c r="M30" s="71"/>
      <c r="N30" s="71"/>
      <c r="O30" s="71"/>
      <c r="P30" s="71"/>
      <c r="Q30" s="71"/>
      <c r="R30" s="79"/>
    </row>
    <row r="31" spans="2:18" x14ac:dyDescent="0.25">
      <c r="B31" s="9">
        <f>'Norma Urbana - ANU base'!B33</f>
        <v>29</v>
      </c>
      <c r="C31" s="85">
        <f>'Norma Urbana - ANU base'!C33</f>
        <v>112362</v>
      </c>
      <c r="D31" s="59">
        <f>'Norma Urbana - ANU base'!D33</f>
        <v>498.38705444336</v>
      </c>
      <c r="E31" s="14">
        <f>'Norma Urbana - ANU base'!E33</f>
        <v>7.8727116155939657E-3</v>
      </c>
      <c r="F31" s="59">
        <f>E31*'Norma Urbana - ANU base'!$K$13</f>
        <v>297.51484819331995</v>
      </c>
      <c r="G31" s="59">
        <f t="shared" si="0"/>
        <v>200.87220625004005</v>
      </c>
      <c r="H31" s="56"/>
      <c r="M31" s="71"/>
      <c r="N31" s="71"/>
      <c r="O31" s="71"/>
      <c r="P31" s="71"/>
      <c r="Q31" s="71"/>
      <c r="R31" s="79"/>
    </row>
    <row r="32" spans="2:18" x14ac:dyDescent="0.25">
      <c r="B32" s="9">
        <f>'Norma Urbana - ANU base'!B34</f>
        <v>30</v>
      </c>
      <c r="C32" s="85">
        <f>'Norma Urbana - ANU base'!C34</f>
        <v>59134</v>
      </c>
      <c r="D32" s="59">
        <f>'Norma Urbana - ANU base'!D34</f>
        <v>675.83859252929994</v>
      </c>
      <c r="E32" s="14">
        <f>'Norma Urbana - ANU base'!E34</f>
        <v>1.0675803655483542E-2</v>
      </c>
      <c r="F32" s="59">
        <f>E32*'Norma Urbana - ANU base'!$K$13</f>
        <v>403.44550378443444</v>
      </c>
      <c r="G32" s="59">
        <f t="shared" si="0"/>
        <v>272.39308874486551</v>
      </c>
      <c r="H32" s="56"/>
      <c r="M32" s="71"/>
      <c r="N32" s="71"/>
      <c r="O32" s="71"/>
      <c r="P32" s="71"/>
      <c r="Q32" s="71"/>
      <c r="R32" s="79"/>
    </row>
    <row r="33" spans="2:18" x14ac:dyDescent="0.25">
      <c r="B33" s="9">
        <f>'Norma Urbana - ANU base'!B35</f>
        <v>31</v>
      </c>
      <c r="C33" s="85">
        <f>'Norma Urbana - ANU base'!C35</f>
        <v>54330</v>
      </c>
      <c r="D33" s="59">
        <f>'Norma Urbana - ANU base'!D35</f>
        <v>299.9260559082</v>
      </c>
      <c r="E33" s="14">
        <f>'Norma Urbana - ANU base'!E35</f>
        <v>4.7377461415104181E-3</v>
      </c>
      <c r="F33" s="59">
        <f>E33*'Norma Urbana - ANU base'!$K$13</f>
        <v>179.0424815355839</v>
      </c>
      <c r="G33" s="59">
        <f t="shared" si="0"/>
        <v>120.8835743726161</v>
      </c>
      <c r="H33" s="56"/>
      <c r="M33" s="71"/>
      <c r="N33" s="71"/>
      <c r="O33" s="71"/>
      <c r="P33" s="71"/>
      <c r="Q33" s="71"/>
      <c r="R33" s="79"/>
    </row>
    <row r="34" spans="2:18" x14ac:dyDescent="0.25">
      <c r="B34" s="9">
        <f>'Norma Urbana - ANU base'!B36</f>
        <v>32</v>
      </c>
      <c r="C34" s="85">
        <f>'Norma Urbana - ANU base'!C36</f>
        <v>51969</v>
      </c>
      <c r="D34" s="59">
        <f>'Norma Urbana - ANU base'!D36</f>
        <v>326.5686340332</v>
      </c>
      <c r="E34" s="14">
        <f>'Norma Urbana - ANU base'!E36</f>
        <v>5.158602446673325E-3</v>
      </c>
      <c r="F34" s="59">
        <f>E34*'Norma Urbana - ANU base'!$K$13</f>
        <v>194.94691267132254</v>
      </c>
      <c r="G34" s="59">
        <f t="shared" si="0"/>
        <v>131.62172136187746</v>
      </c>
      <c r="H34" s="56"/>
      <c r="M34" s="71"/>
      <c r="N34" s="71"/>
      <c r="O34" s="71"/>
      <c r="P34" s="71"/>
      <c r="Q34" s="71"/>
      <c r="R34" s="79"/>
    </row>
    <row r="35" spans="2:18" x14ac:dyDescent="0.25">
      <c r="B35" s="9">
        <f>'Norma Urbana - ANU base'!B37</f>
        <v>33</v>
      </c>
      <c r="C35" s="85">
        <f>'Norma Urbana - ANU base'!C37</f>
        <v>51971</v>
      </c>
      <c r="D35" s="59">
        <f>'Norma Urbana - ANU base'!D37</f>
        <v>388.66299438477</v>
      </c>
      <c r="E35" s="14">
        <f>'Norma Urbana - ANU base'!E37</f>
        <v>6.1394685980798299E-3</v>
      </c>
      <c r="F35" s="59">
        <f>E35*'Norma Urbana - ANU base'!$K$13</f>
        <v>232.01447698495011</v>
      </c>
      <c r="G35" s="59">
        <f t="shared" si="0"/>
        <v>156.64851739981989</v>
      </c>
      <c r="H35" s="56"/>
      <c r="M35" s="71"/>
      <c r="N35" s="71"/>
      <c r="O35" s="71"/>
      <c r="P35" s="71"/>
      <c r="Q35" s="71"/>
      <c r="R35" s="79"/>
    </row>
    <row r="36" spans="2:18" x14ac:dyDescent="0.25">
      <c r="B36" s="9">
        <f>'Norma Urbana - ANU base'!B38</f>
        <v>34</v>
      </c>
      <c r="C36" s="85">
        <f>'Norma Urbana - ANU base'!C38</f>
        <v>51967</v>
      </c>
      <c r="D36" s="59">
        <f>'Norma Urbana - ANU base'!D38</f>
        <v>353.08309936523</v>
      </c>
      <c r="E36" s="14">
        <f>'Norma Urbana - ANU base'!E38</f>
        <v>5.577435033394253E-3</v>
      </c>
      <c r="F36" s="59">
        <f>E36*'Norma Urbana - ANU base'!$K$13</f>
        <v>210.77486618226681</v>
      </c>
      <c r="G36" s="59">
        <f t="shared" si="0"/>
        <v>142.30823318296319</v>
      </c>
      <c r="H36" s="56"/>
      <c r="M36" s="71"/>
      <c r="N36" s="71"/>
      <c r="O36" s="71"/>
      <c r="P36" s="71"/>
      <c r="Q36" s="71"/>
      <c r="R36" s="79"/>
    </row>
    <row r="37" spans="2:18" x14ac:dyDescent="0.25">
      <c r="B37" s="9">
        <f>'Norma Urbana - ANU base'!B39</f>
        <v>35</v>
      </c>
      <c r="C37" s="85">
        <f>'Norma Urbana - ANU base'!C39</f>
        <v>65649</v>
      </c>
      <c r="D37" s="59">
        <f>'Norma Urbana - ANU base'!D39</f>
        <v>1520.9960021972699</v>
      </c>
      <c r="E37" s="14">
        <f>'Norma Urbana - ANU base'!E39</f>
        <v>2.4026231795174526E-2</v>
      </c>
      <c r="F37" s="59">
        <f>E37*'Norma Urbana - ANU base'!$K$13</f>
        <v>907.96679139625326</v>
      </c>
      <c r="G37" s="59">
        <f t="shared" si="0"/>
        <v>613.02921080101669</v>
      </c>
      <c r="H37" s="56"/>
      <c r="M37" s="71"/>
      <c r="N37" s="71"/>
      <c r="O37" s="71"/>
      <c r="P37" s="71"/>
      <c r="Q37" s="71"/>
      <c r="R37" s="79"/>
    </row>
    <row r="38" spans="2:18" x14ac:dyDescent="0.25">
      <c r="B38" s="9">
        <f>'Norma Urbana - ANU base'!B40</f>
        <v>36</v>
      </c>
      <c r="C38" s="85">
        <f>'Norma Urbana - ANU base'!C40</f>
        <v>141506</v>
      </c>
      <c r="D38" s="59">
        <f>'Norma Urbana - ANU base'!D40</f>
        <v>976.49731445313</v>
      </c>
      <c r="E38" s="14">
        <f>'Norma Urbana - ANU base'!E40</f>
        <v>1.5425123268255254E-2</v>
      </c>
      <c r="F38" s="59">
        <f>E38*'Norma Urbana - ANU base'!$K$13</f>
        <v>582.92535426143286</v>
      </c>
      <c r="G38" s="59">
        <f t="shared" si="0"/>
        <v>393.57196019169714</v>
      </c>
      <c r="H38" s="56"/>
      <c r="M38" s="71"/>
      <c r="N38" s="71"/>
      <c r="O38" s="71"/>
      <c r="P38" s="71"/>
      <c r="Q38" s="71"/>
      <c r="R38" s="79"/>
    </row>
    <row r="39" spans="2:18" x14ac:dyDescent="0.25">
      <c r="B39" s="9">
        <f>'Norma Urbana - ANU base'!B41</f>
        <v>37</v>
      </c>
      <c r="C39" s="90" t="str">
        <f>'Norma Urbana - ANU base'!C41</f>
        <v>P002445</v>
      </c>
      <c r="D39" s="59">
        <f>'Norma Urbana - ANU base'!D41</f>
        <v>2795.6201477050799</v>
      </c>
      <c r="E39" s="14">
        <f>'Norma Urbana - ANU base'!E41</f>
        <v>4.4160679964305859E-2</v>
      </c>
      <c r="F39" s="59">
        <f>E39*'Norma Urbana - ANU base'!$K$13</f>
        <v>1668.8605701839872</v>
      </c>
      <c r="G39" s="59">
        <f t="shared" si="0"/>
        <v>1126.7595775210928</v>
      </c>
      <c r="H39" s="56"/>
      <c r="M39" s="71"/>
      <c r="N39" s="71"/>
      <c r="O39" s="71"/>
      <c r="P39" s="71"/>
      <c r="Q39" s="71"/>
      <c r="R39" s="79"/>
    </row>
    <row r="40" spans="2:18" x14ac:dyDescent="0.25">
      <c r="B40" s="9">
        <f>'Norma Urbana - ANU base'!B42</f>
        <v>38</v>
      </c>
      <c r="C40" s="85">
        <f>'Norma Urbana - ANU base'!C42</f>
        <v>70890</v>
      </c>
      <c r="D40" s="59">
        <f>'Norma Urbana - ANU base'!D42</f>
        <v>2808.5029907226599</v>
      </c>
      <c r="E40" s="14">
        <f>'Norma Urbana - ANU base'!E42</f>
        <v>4.4364182256273803E-2</v>
      </c>
      <c r="F40" s="59">
        <f>E40*'Norma Urbana - ANU base'!$K$13</f>
        <v>1676.5510530135514</v>
      </c>
      <c r="G40" s="59">
        <f t="shared" si="0"/>
        <v>1131.9519377091085</v>
      </c>
      <c r="H40" s="56"/>
      <c r="M40" s="71"/>
      <c r="N40" s="71"/>
      <c r="O40" s="71"/>
      <c r="P40" s="71"/>
      <c r="Q40" s="71"/>
      <c r="R40" s="79"/>
    </row>
    <row r="41" spans="2:18" x14ac:dyDescent="0.25">
      <c r="B41" s="9">
        <f>'Norma Urbana - ANU base'!B43</f>
        <v>39</v>
      </c>
      <c r="C41" s="85">
        <f>'Norma Urbana - ANU base'!C43</f>
        <v>148252</v>
      </c>
      <c r="D41" s="59">
        <f>'Norma Urbana - ANU base'!D43</f>
        <v>2004.3837280273401</v>
      </c>
      <c r="E41" s="14">
        <f>'Norma Urbana - ANU base'!E43</f>
        <v>3.1662008306722007E-2</v>
      </c>
      <c r="F41" s="59">
        <f>E41*'Norma Urbana - ANU base'!$K$13</f>
        <v>1196.5277092344425</v>
      </c>
      <c r="G41" s="59">
        <f t="shared" si="0"/>
        <v>807.85601879289766</v>
      </c>
      <c r="H41" s="56"/>
      <c r="M41" s="71"/>
      <c r="N41" s="71"/>
      <c r="O41" s="71"/>
      <c r="P41" s="71"/>
      <c r="Q41" s="71"/>
      <c r="R41" s="79"/>
    </row>
    <row r="42" spans="2:18" x14ac:dyDescent="0.25">
      <c r="B42" s="9">
        <f>'Norma Urbana - ANU base'!B44</f>
        <v>40</v>
      </c>
      <c r="C42" s="85" t="str">
        <f>'Norma Urbana - ANU base'!C44</f>
        <v>P001045</v>
      </c>
      <c r="D42" s="59">
        <f>'Norma Urbana - ANU base'!D44</f>
        <v>558.20123291016</v>
      </c>
      <c r="E42" s="14">
        <f>'Norma Urbana - ANU base'!E44</f>
        <v>8.8175591460313823E-3</v>
      </c>
      <c r="F42" s="59">
        <f>E42*'Norma Urbana - ANU base'!$K$13</f>
        <v>333.22124559610518</v>
      </c>
      <c r="G42" s="59">
        <f t="shared" si="0"/>
        <v>224.97998731405482</v>
      </c>
      <c r="H42" s="56"/>
      <c r="M42" s="71"/>
      <c r="N42" s="71"/>
      <c r="O42" s="71"/>
      <c r="P42" s="71"/>
      <c r="Q42" s="71"/>
      <c r="R42" s="79"/>
    </row>
    <row r="43" spans="2:18" x14ac:dyDescent="0.25">
      <c r="B43" s="9">
        <f>'Norma Urbana - ANU base'!B45</f>
        <v>41</v>
      </c>
      <c r="C43" s="90" t="str">
        <f>'Norma Urbana - ANU base'!C45</f>
        <v>P001044</v>
      </c>
      <c r="D43" s="59">
        <f>'Norma Urbana - ANU base'!D45</f>
        <v>587.98416137695006</v>
      </c>
      <c r="E43" s="14">
        <f>'Norma Urbana - ANU base'!E45</f>
        <v>9.2880216205207741E-3</v>
      </c>
      <c r="F43" s="59">
        <f>E43*'Norma Urbana - ANU base'!$K$13</f>
        <v>351.00032585621767</v>
      </c>
      <c r="G43" s="59">
        <f t="shared" si="0"/>
        <v>236.98383552073238</v>
      </c>
      <c r="H43" s="56"/>
      <c r="M43" s="71"/>
      <c r="N43" s="71"/>
      <c r="O43" s="71"/>
      <c r="P43" s="71"/>
      <c r="Q43" s="71"/>
      <c r="R43" s="79"/>
    </row>
    <row r="44" spans="2:18" x14ac:dyDescent="0.25">
      <c r="B44" s="9">
        <f>'Norma Urbana - ANU base'!B46</f>
        <v>42</v>
      </c>
      <c r="C44" s="90" t="str">
        <f>'Norma Urbana - ANU base'!C46</f>
        <v>P001042</v>
      </c>
      <c r="D44" s="59">
        <f>'Norma Urbana - ANU base'!D46</f>
        <v>5831.6554870605496</v>
      </c>
      <c r="E44" s="14">
        <f>'Norma Urbana - ANU base'!E46</f>
        <v>9.2119049806381956E-2</v>
      </c>
      <c r="F44" s="59">
        <f>E44*'Norma Urbana - ANU base'!$K$13</f>
        <v>3481.2382895586188</v>
      </c>
      <c r="G44" s="59">
        <f t="shared" si="0"/>
        <v>2350.4171975019308</v>
      </c>
      <c r="H44" s="56"/>
      <c r="M44" s="71"/>
      <c r="N44" s="71"/>
      <c r="O44" s="71"/>
      <c r="P44" s="71"/>
      <c r="Q44" s="71"/>
      <c r="R44" s="79"/>
    </row>
    <row r="45" spans="2:18" x14ac:dyDescent="0.25">
      <c r="B45" s="9">
        <f>'Norma Urbana - ANU base'!B47</f>
        <v>43</v>
      </c>
      <c r="C45" s="85">
        <f>'Norma Urbana - ANU base'!C47</f>
        <v>49650</v>
      </c>
      <c r="D45" s="59">
        <f>'Norma Urbana - ANU base'!D47</f>
        <v>449.693359375</v>
      </c>
      <c r="E45" s="14">
        <f>'Norma Urbana - ANU base'!E47</f>
        <v>7.1035274737646266E-3</v>
      </c>
      <c r="F45" s="59">
        <f>E45*'Norma Urbana - ANU base'!$K$13</f>
        <v>268.4468835119032</v>
      </c>
      <c r="G45" s="59">
        <f t="shared" si="0"/>
        <v>181.2464758630968</v>
      </c>
      <c r="H45" s="56"/>
      <c r="M45" s="71"/>
      <c r="N45" s="71"/>
      <c r="O45" s="71"/>
      <c r="P45" s="71"/>
      <c r="Q45" s="71"/>
      <c r="R45" s="79"/>
    </row>
    <row r="46" spans="2:18" x14ac:dyDescent="0.25">
      <c r="B46" s="9">
        <f>'Norma Urbana - ANU base'!B48</f>
        <v>44</v>
      </c>
      <c r="C46" s="85">
        <f>'Norma Urbana - ANU base'!C48</f>
        <v>49648</v>
      </c>
      <c r="D46" s="59">
        <f>'Norma Urbana - ANU base'!D48</f>
        <v>327.79138183594</v>
      </c>
      <c r="E46" s="14">
        <f>'Norma Urbana - ANU base'!E48</f>
        <v>5.1779174363861397E-3</v>
      </c>
      <c r="F46" s="59">
        <f>E46*'Norma Urbana - ANU base'!$K$13</f>
        <v>195.67683858666803</v>
      </c>
      <c r="G46" s="59">
        <f t="shared" si="0"/>
        <v>132.11454324927197</v>
      </c>
      <c r="H46" s="56"/>
      <c r="M46" s="71"/>
      <c r="N46" s="71"/>
      <c r="O46" s="71"/>
      <c r="P46" s="71"/>
      <c r="Q46" s="71"/>
      <c r="R46" s="79"/>
    </row>
    <row r="47" spans="2:18" x14ac:dyDescent="0.25">
      <c r="B47" s="9">
        <f>'Norma Urbana - ANU base'!B49</f>
        <v>45</v>
      </c>
      <c r="C47" s="85">
        <f>'Norma Urbana - ANU base'!C49</f>
        <v>53266</v>
      </c>
      <c r="D47" s="59">
        <f>'Norma Urbana - ANU base'!D49</f>
        <v>248.51931762695</v>
      </c>
      <c r="E47" s="14">
        <f>'Norma Urbana - ANU base'!E49</f>
        <v>3.9257057364107907E-3</v>
      </c>
      <c r="F47" s="59">
        <f>E47*'Norma Urbana - ANU base'!$K$13</f>
        <v>148.35495103192397</v>
      </c>
      <c r="G47" s="59">
        <f t="shared" si="0"/>
        <v>100.16436659502602</v>
      </c>
      <c r="H47" s="56"/>
      <c r="M47" s="71"/>
      <c r="N47" s="71"/>
      <c r="O47" s="71"/>
      <c r="P47" s="71"/>
      <c r="Q47" s="71"/>
      <c r="R47" s="79"/>
    </row>
    <row r="48" spans="2:18" x14ac:dyDescent="0.25">
      <c r="B48" s="9">
        <f>'Norma Urbana - ANU base'!B50</f>
        <v>46</v>
      </c>
      <c r="C48" s="85">
        <f>'Norma Urbana - ANU base'!C50</f>
        <v>50913</v>
      </c>
      <c r="D48" s="59">
        <f>'Norma Urbana - ANU base'!D50</f>
        <v>257.85290527344</v>
      </c>
      <c r="E48" s="14">
        <f>'Norma Urbana - ANU base'!E50</f>
        <v>4.0731426395658205E-3</v>
      </c>
      <c r="F48" s="59">
        <f>E48*'Norma Urbana - ANU base'!$K$13</f>
        <v>153.9266866678866</v>
      </c>
      <c r="G48" s="59">
        <f t="shared" si="0"/>
        <v>103.9262186055534</v>
      </c>
      <c r="H48" s="56"/>
      <c r="M48" s="71"/>
      <c r="N48" s="71"/>
      <c r="O48" s="71"/>
      <c r="P48" s="71"/>
      <c r="Q48" s="71"/>
      <c r="R48" s="79"/>
    </row>
    <row r="49" spans="2:18" x14ac:dyDescent="0.25">
      <c r="B49" s="9">
        <f>'Norma Urbana - ANU base'!B51</f>
        <v>47</v>
      </c>
      <c r="C49" s="85">
        <f>'Norma Urbana - ANU base'!C51</f>
        <v>50915</v>
      </c>
      <c r="D49" s="59">
        <f>'Norma Urbana - ANU base'!D51</f>
        <v>1016.9636535644501</v>
      </c>
      <c r="E49" s="14">
        <f>'Norma Urbana - ANU base'!E51</f>
        <v>1.6064344963766727E-2</v>
      </c>
      <c r="F49" s="59">
        <f>E49*'Norma Urbana - ANU base'!$K$13</f>
        <v>607.08195429810576</v>
      </c>
      <c r="G49" s="59">
        <f t="shared" si="0"/>
        <v>409.8816992663443</v>
      </c>
      <c r="H49" s="56"/>
      <c r="M49" s="71"/>
      <c r="N49" s="71"/>
      <c r="O49" s="71"/>
      <c r="P49" s="71"/>
      <c r="Q49" s="71"/>
      <c r="R49" s="79"/>
    </row>
    <row r="50" spans="2:18" x14ac:dyDescent="0.25">
      <c r="B50" s="9">
        <f>'Norma Urbana - ANU base'!B52</f>
        <v>48</v>
      </c>
      <c r="C50" s="85">
        <f>'Norma Urbana - ANU base'!C52</f>
        <v>53665</v>
      </c>
      <c r="D50" s="59">
        <f>'Norma Urbana - ANU base'!D52</f>
        <v>256.376953125</v>
      </c>
      <c r="E50" s="14">
        <f>'Norma Urbana - ANU base'!E52</f>
        <v>4.0498279376298676E-3</v>
      </c>
      <c r="F50" s="59">
        <f>E50*'Norma Urbana - ANU base'!$K$13</f>
        <v>153.04560904865716</v>
      </c>
      <c r="G50" s="59">
        <f t="shared" si="0"/>
        <v>103.33134407634284</v>
      </c>
      <c r="H50" s="56"/>
      <c r="M50" s="71"/>
      <c r="N50" s="71"/>
      <c r="O50" s="71"/>
      <c r="P50" s="71"/>
      <c r="Q50" s="71"/>
      <c r="R50" s="79"/>
    </row>
    <row r="51" spans="2:18" x14ac:dyDescent="0.25">
      <c r="B51" s="9">
        <f>'Norma Urbana - ANU base'!B53</f>
        <v>49</v>
      </c>
      <c r="C51" s="85">
        <f>'Norma Urbana - ANU base'!C53</f>
        <v>49646</v>
      </c>
      <c r="D51" s="59">
        <f>'Norma Urbana - ANU base'!D53</f>
        <v>261.7428894043</v>
      </c>
      <c r="E51" s="14">
        <f>'Norma Urbana - ANU base'!E53</f>
        <v>4.1345903095613866E-3</v>
      </c>
      <c r="F51" s="59">
        <f>E51*'Norma Urbana - ANU base'!$K$13</f>
        <v>156.24883373781771</v>
      </c>
      <c r="G51" s="59">
        <f t="shared" si="0"/>
        <v>105.4940556664823</v>
      </c>
      <c r="H51" s="56"/>
      <c r="M51" s="71"/>
      <c r="N51" s="71"/>
      <c r="O51" s="71"/>
      <c r="P51" s="71"/>
      <c r="Q51" s="71"/>
      <c r="R51" s="79"/>
    </row>
    <row r="52" spans="2:18" x14ac:dyDescent="0.25">
      <c r="B52" s="9">
        <f>'Norma Urbana - ANU base'!B54</f>
        <v>50</v>
      </c>
      <c r="C52" s="85">
        <f>'Norma Urbana - ANU base'!C54</f>
        <v>53663</v>
      </c>
      <c r="D52" s="59">
        <f>'Norma Urbana - ANU base'!D54</f>
        <v>318.25701904297</v>
      </c>
      <c r="E52" s="14">
        <f>'Norma Urbana - ANU base'!E54</f>
        <v>5.0273090125952432E-3</v>
      </c>
      <c r="F52" s="59">
        <f>E52*'Norma Urbana - ANU base'!$K$13</f>
        <v>189.98524914091348</v>
      </c>
      <c r="G52" s="59">
        <f t="shared" si="0"/>
        <v>128.27176990205652</v>
      </c>
      <c r="H52" s="56"/>
      <c r="M52" s="71"/>
      <c r="N52" s="71"/>
      <c r="O52" s="71"/>
      <c r="P52" s="71"/>
      <c r="Q52" s="71"/>
      <c r="R52" s="79"/>
    </row>
    <row r="53" spans="2:18" x14ac:dyDescent="0.25">
      <c r="B53" s="9">
        <f>'Norma Urbana - ANU base'!B55</f>
        <v>51</v>
      </c>
      <c r="C53" s="85">
        <f>'Norma Urbana - ANU base'!C55</f>
        <v>49644</v>
      </c>
      <c r="D53" s="59">
        <f>'Norma Urbana - ANU base'!D55</f>
        <v>2002.6004943847699</v>
      </c>
      <c r="E53" s="14">
        <f>'Norma Urbana - ANU base'!E55</f>
        <v>3.1633839669342655E-2</v>
      </c>
      <c r="F53" s="59">
        <f>E53*'Norma Urbana - ANU base'!$K$13</f>
        <v>1195.4631982650415</v>
      </c>
      <c r="G53" s="59">
        <f t="shared" si="0"/>
        <v>807.13729611972849</v>
      </c>
      <c r="H53" s="56"/>
      <c r="M53" s="71"/>
      <c r="N53" s="71"/>
      <c r="O53" s="71"/>
      <c r="P53" s="71"/>
      <c r="Q53" s="71"/>
      <c r="R53" s="79"/>
    </row>
    <row r="54" spans="2:18" x14ac:dyDescent="0.25">
      <c r="B54" s="9">
        <f>'Norma Urbana - ANU base'!B56</f>
        <v>52</v>
      </c>
      <c r="C54" s="85">
        <f>'Norma Urbana - ANU base'!C56</f>
        <v>49652</v>
      </c>
      <c r="D54" s="59">
        <f>'Norma Urbana - ANU base'!D56</f>
        <v>320.28109741211</v>
      </c>
      <c r="E54" s="14">
        <f>'Norma Urbana - ANU base'!E56</f>
        <v>5.0592821249494527E-3</v>
      </c>
      <c r="F54" s="59">
        <f>E54*'Norma Urbana - ANU base'!$K$13</f>
        <v>191.19353367269903</v>
      </c>
      <c r="G54" s="59">
        <f t="shared" si="0"/>
        <v>129.08756373941097</v>
      </c>
      <c r="H54" s="56"/>
      <c r="M54" s="71"/>
      <c r="N54" s="71"/>
      <c r="O54" s="71"/>
      <c r="P54" s="71"/>
      <c r="Q54" s="71"/>
      <c r="R54" s="79"/>
    </row>
    <row r="55" spans="2:18" x14ac:dyDescent="0.25">
      <c r="B55" s="9">
        <f>'Norma Urbana - ANU base'!B57</f>
        <v>53</v>
      </c>
      <c r="C55" s="85">
        <f>'Norma Urbana - ANU base'!C57</f>
        <v>53667</v>
      </c>
      <c r="D55" s="59">
        <f>'Norma Urbana - ANU base'!D57</f>
        <v>385.20782470703</v>
      </c>
      <c r="E55" s="14">
        <f>'Norma Urbana - ANU base'!E57</f>
        <v>6.084889422691391E-3</v>
      </c>
      <c r="F55" s="59">
        <f>E55*'Norma Urbana - ANU base'!$K$13</f>
        <v>229.95189475495403</v>
      </c>
      <c r="G55" s="59">
        <f t="shared" si="0"/>
        <v>155.25592995207597</v>
      </c>
      <c r="H55" s="56"/>
      <c r="M55" s="71"/>
      <c r="N55" s="71"/>
      <c r="O55" s="71"/>
      <c r="P55" s="71"/>
      <c r="Q55" s="71"/>
      <c r="R55" s="79"/>
    </row>
    <row r="56" spans="2:18" x14ac:dyDescent="0.25">
      <c r="B56" s="9">
        <f>'Norma Urbana - ANU base'!B58</f>
        <v>54</v>
      </c>
      <c r="C56" s="85">
        <f>'Norma Urbana - ANU base'!C58</f>
        <v>51980</v>
      </c>
      <c r="D56" s="59">
        <f>'Norma Urbana - ANU base'!D58</f>
        <v>257.64404296875</v>
      </c>
      <c r="E56" s="14">
        <f>'Norma Urbana - ANU base'!E58</f>
        <v>4.069843371100613E-3</v>
      </c>
      <c r="F56" s="59">
        <f>E56*'Norma Urbana - ANU base'!$K$13</f>
        <v>153.80200518525348</v>
      </c>
      <c r="G56" s="59">
        <f t="shared" si="0"/>
        <v>103.84203778349652</v>
      </c>
      <c r="H56" s="56"/>
      <c r="M56" s="71"/>
      <c r="N56" s="71"/>
      <c r="O56" s="71"/>
      <c r="P56" s="71"/>
      <c r="Q56" s="71"/>
      <c r="R56" s="79"/>
    </row>
    <row r="57" spans="2:18" x14ac:dyDescent="0.25">
      <c r="B57" s="9">
        <f>'Norma Urbana - ANU base'!B59</f>
        <v>55</v>
      </c>
      <c r="C57" s="85">
        <f>'Norma Urbana - ANU base'!C59</f>
        <v>51982</v>
      </c>
      <c r="D57" s="59">
        <f>'Norma Urbana - ANU base'!D59</f>
        <v>245.34710693359</v>
      </c>
      <c r="E57" s="14">
        <f>'Norma Urbana - ANU base'!E59</f>
        <v>3.87559628884374E-3</v>
      </c>
      <c r="F57" s="59">
        <f>E57*'Norma Urbana - ANU base'!$K$13</f>
        <v>146.46128269833071</v>
      </c>
      <c r="G57" s="59">
        <f t="shared" si="0"/>
        <v>98.885824235259292</v>
      </c>
      <c r="H57" s="56"/>
      <c r="M57" s="71"/>
      <c r="N57" s="71"/>
      <c r="O57" s="71"/>
      <c r="P57" s="71"/>
      <c r="Q57" s="71"/>
      <c r="R57" s="79"/>
    </row>
    <row r="58" spans="2:18" x14ac:dyDescent="0.25">
      <c r="B58" s="9">
        <f>'Norma Urbana - ANU base'!B60</f>
        <v>56</v>
      </c>
      <c r="C58" s="85">
        <f>'Norma Urbana - ANU base'!C60</f>
        <v>51978</v>
      </c>
      <c r="D58" s="59">
        <f>'Norma Urbana - ANU base'!D60</f>
        <v>333.32830810547</v>
      </c>
      <c r="E58" s="14">
        <f>'Norma Urbana - ANU base'!E60</f>
        <v>5.2653808312881235E-3</v>
      </c>
      <c r="F58" s="59">
        <f>E58*'Norma Urbana - ANU base'!$K$13</f>
        <v>198.98213667547307</v>
      </c>
      <c r="G58" s="59">
        <f t="shared" si="0"/>
        <v>134.34617142999693</v>
      </c>
      <c r="H58" s="56"/>
      <c r="M58" s="71"/>
      <c r="N58" s="71"/>
      <c r="O58" s="71"/>
      <c r="P58" s="71"/>
      <c r="Q58" s="71"/>
      <c r="R58" s="79"/>
    </row>
    <row r="59" spans="2:18" x14ac:dyDescent="0.25">
      <c r="B59" s="9">
        <f>'Norma Urbana - ANU base'!B61</f>
        <v>57</v>
      </c>
      <c r="C59" s="85">
        <f>'Norma Urbana - ANU base'!C61</f>
        <v>51988</v>
      </c>
      <c r="D59" s="59">
        <f>'Norma Urbana - ANU base'!D61</f>
        <v>246.43859863281</v>
      </c>
      <c r="E59" s="14">
        <f>'Norma Urbana - ANU base'!E61</f>
        <v>3.8928379071846717E-3</v>
      </c>
      <c r="F59" s="59">
        <f>E59*'Norma Urbana - ANU base'!$K$13</f>
        <v>147.11285457264512</v>
      </c>
      <c r="G59" s="59">
        <f t="shared" si="0"/>
        <v>99.32574406016488</v>
      </c>
      <c r="H59" s="56"/>
      <c r="M59" s="71"/>
      <c r="N59" s="71"/>
      <c r="O59" s="71"/>
      <c r="P59" s="71"/>
      <c r="Q59" s="71"/>
      <c r="R59" s="79"/>
    </row>
    <row r="60" spans="2:18" x14ac:dyDescent="0.25">
      <c r="B60" s="9">
        <f>'Norma Urbana - ANU base'!B62</f>
        <v>58</v>
      </c>
      <c r="C60" s="90" t="str">
        <f>'Norma Urbana - ANU base'!C62</f>
        <v>P001047</v>
      </c>
      <c r="D60" s="59">
        <f>'Norma Urbana - ANU base'!D62</f>
        <v>3387.7317810058598</v>
      </c>
      <c r="E60" s="14">
        <f>'Norma Urbana - ANU base'!E62</f>
        <v>5.3513900702396144E-2</v>
      </c>
      <c r="F60" s="59">
        <f>E60*'Norma Urbana - ANU base'!$K$13</f>
        <v>2022.3248127328486</v>
      </c>
      <c r="G60" s="59">
        <f t="shared" si="0"/>
        <v>1365.4069682730112</v>
      </c>
      <c r="H60" s="56"/>
      <c r="M60" s="71"/>
      <c r="N60" s="71"/>
      <c r="O60" s="71"/>
      <c r="P60" s="71"/>
      <c r="Q60" s="71"/>
      <c r="R60" s="79"/>
    </row>
    <row r="61" spans="2:18" x14ac:dyDescent="0.25">
      <c r="B61" s="9">
        <f>'Norma Urbana - ANU base'!B63</f>
        <v>59</v>
      </c>
      <c r="C61" s="85">
        <f>'Norma Urbana - ANU base'!C63</f>
        <v>52771</v>
      </c>
      <c r="D61" s="59">
        <f>'Norma Urbana - ANU base'!D63</f>
        <v>205.15191650391</v>
      </c>
      <c r="E61" s="14">
        <f>'Norma Urbana - ANU base'!E63</f>
        <v>3.240657761116158E-3</v>
      </c>
      <c r="F61" s="59">
        <f>E61*'Norma Urbana - ANU base'!$K$13</f>
        <v>122.46654633395167</v>
      </c>
      <c r="G61" s="59">
        <f t="shared" si="0"/>
        <v>82.685370169958333</v>
      </c>
      <c r="H61" s="56"/>
      <c r="M61" s="71"/>
      <c r="N61" s="71"/>
      <c r="O61" s="71"/>
      <c r="P61" s="71"/>
      <c r="Q61" s="71"/>
      <c r="R61" s="79"/>
    </row>
    <row r="62" spans="2:18" x14ac:dyDescent="0.25">
      <c r="B62" s="9">
        <f>'Norma Urbana - ANU base'!B64</f>
        <v>60</v>
      </c>
      <c r="C62" s="85">
        <f>'Norma Urbana - ANU base'!C64</f>
        <v>52773</v>
      </c>
      <c r="D62" s="59">
        <f>'Norma Urbana - ANU base'!D64</f>
        <v>207.51766967773</v>
      </c>
      <c r="E62" s="14">
        <f>'Norma Urbana - ANU base'!E64</f>
        <v>3.2780280987385162E-3</v>
      </c>
      <c r="F62" s="59">
        <f>E62*'Norma Urbana - ANU base'!$K$13</f>
        <v>123.87879548869354</v>
      </c>
      <c r="G62" s="59">
        <f t="shared" si="0"/>
        <v>83.638874189036457</v>
      </c>
      <c r="H62" s="56"/>
      <c r="M62" s="71"/>
      <c r="N62" s="71"/>
      <c r="O62" s="71"/>
      <c r="P62" s="71"/>
      <c r="Q62" s="71"/>
      <c r="R62" s="79"/>
    </row>
    <row r="63" spans="2:18" x14ac:dyDescent="0.25">
      <c r="B63" s="9">
        <f>'Norma Urbana - ANU base'!B65</f>
        <v>61</v>
      </c>
      <c r="C63" s="85">
        <f>'Norma Urbana - ANU base'!C65</f>
        <v>54325</v>
      </c>
      <c r="D63" s="59">
        <f>'Norma Urbana - ANU base'!D65</f>
        <v>293.01577758789</v>
      </c>
      <c r="E63" s="14">
        <f>'Norma Urbana - ANU base'!E65</f>
        <v>4.6285887548683166E-3</v>
      </c>
      <c r="F63" s="59">
        <f>E63*'Norma Urbana - ANU base'!$K$13</f>
        <v>174.91735351086658</v>
      </c>
      <c r="G63" s="59">
        <f t="shared" si="0"/>
        <v>118.09842407702342</v>
      </c>
      <c r="H63" s="56"/>
      <c r="M63" s="71"/>
      <c r="N63" s="71"/>
      <c r="O63" s="71"/>
      <c r="P63" s="71"/>
      <c r="Q63" s="71"/>
      <c r="R63" s="79"/>
    </row>
    <row r="64" spans="2:18" x14ac:dyDescent="0.25">
      <c r="B64" s="9">
        <f>'Norma Urbana - ANU base'!B66</f>
        <v>62</v>
      </c>
      <c r="C64" s="85">
        <f>'Norma Urbana - ANU base'!C66</f>
        <v>53641</v>
      </c>
      <c r="D64" s="59">
        <f>'Norma Urbana - ANU base'!D66</f>
        <v>258.92633056641</v>
      </c>
      <c r="E64" s="14">
        <f>'Norma Urbana - ANU base'!E66</f>
        <v>4.0900988740769197E-3</v>
      </c>
      <c r="F64" s="59">
        <f>E64*'Norma Urbana - ANU base'!$K$13</f>
        <v>154.56747370325922</v>
      </c>
      <c r="G64" s="59">
        <f t="shared" si="0"/>
        <v>104.35885686315078</v>
      </c>
      <c r="H64" s="56"/>
      <c r="M64" s="71"/>
      <c r="N64" s="71"/>
      <c r="O64" s="71"/>
      <c r="P64" s="71"/>
      <c r="Q64" s="71"/>
      <c r="R64" s="79"/>
    </row>
    <row r="65" spans="2:21" x14ac:dyDescent="0.25">
      <c r="B65" s="9">
        <f>'Norma Urbana - ANU base'!B67</f>
        <v>63</v>
      </c>
      <c r="C65" s="85">
        <f>'Norma Urbana - ANU base'!C67</f>
        <v>70221</v>
      </c>
      <c r="D65" s="59">
        <f>'Norma Urbana - ANU base'!D67</f>
        <v>259.1911315918</v>
      </c>
      <c r="E65" s="14">
        <f>'Norma Urbana - ANU base'!E67</f>
        <v>4.0942817718665446E-3</v>
      </c>
      <c r="F65" s="59">
        <f>E65*'Norma Urbana - ANU base'!$K$13</f>
        <v>154.72554810781679</v>
      </c>
      <c r="G65" s="59">
        <f t="shared" si="0"/>
        <v>104.46558348398321</v>
      </c>
      <c r="H65" s="56"/>
      <c r="M65" s="71"/>
      <c r="N65" s="71"/>
      <c r="O65" s="71"/>
      <c r="P65" s="71"/>
      <c r="Q65" s="71"/>
      <c r="R65" s="79"/>
    </row>
    <row r="66" spans="2:21" x14ac:dyDescent="0.25">
      <c r="B66" s="9">
        <f>'Norma Urbana - ANU base'!B68</f>
        <v>64</v>
      </c>
      <c r="C66" s="85">
        <f>'Norma Urbana - ANU base'!C68</f>
        <v>78421</v>
      </c>
      <c r="D66" s="59">
        <f>'Norma Urbana - ANU base'!D68</f>
        <v>194.05108642578</v>
      </c>
      <c r="E66" s="14">
        <f>'Norma Urbana - ANU base'!E68</f>
        <v>3.0653048238364418E-3</v>
      </c>
      <c r="F66" s="59">
        <f>E66*'Norma Urbana - ANU base'!$K$13</f>
        <v>115.83984576845769</v>
      </c>
      <c r="G66" s="59">
        <f t="shared" si="0"/>
        <v>78.211240657322307</v>
      </c>
      <c r="H66" s="56"/>
      <c r="M66" s="71"/>
      <c r="N66" s="71"/>
      <c r="O66" s="71"/>
      <c r="P66" s="71"/>
      <c r="Q66" s="71"/>
      <c r="R66" s="79"/>
    </row>
    <row r="67" spans="2:21" x14ac:dyDescent="0.25">
      <c r="B67" s="9">
        <f>'Norma Urbana - ANU base'!B69</f>
        <v>65</v>
      </c>
      <c r="C67" s="85">
        <f>'Norma Urbana - ANU base'!C69</f>
        <v>110167</v>
      </c>
      <c r="D67" s="59">
        <f>'Norma Urbana - ANU base'!D69</f>
        <v>1305.3127136230501</v>
      </c>
      <c r="E67" s="14">
        <f>'Norma Urbana - ANU base'!E69</f>
        <v>2.0619216472225883E-2</v>
      </c>
      <c r="F67" s="59">
        <f>E67*'Norma Urbana - ANU base'!$K$13</f>
        <v>779.21348553508017</v>
      </c>
      <c r="G67" s="59">
        <f t="shared" si="0"/>
        <v>526.09922808796989</v>
      </c>
      <c r="H67" s="56"/>
      <c r="M67" s="71"/>
      <c r="N67" s="71"/>
      <c r="O67" s="71"/>
      <c r="P67" s="71"/>
      <c r="Q67" s="71"/>
      <c r="R67" s="79"/>
    </row>
    <row r="68" spans="2:21" x14ac:dyDescent="0.25">
      <c r="B68" s="9">
        <f>'Norma Urbana - ANU base'!B70</f>
        <v>66</v>
      </c>
      <c r="C68" s="85">
        <f>'Norma Urbana - ANU base'!C70</f>
        <v>49640</v>
      </c>
      <c r="D68" s="59">
        <f>'Norma Urbana - ANU base'!D70</f>
        <v>1532.98693847656</v>
      </c>
      <c r="E68" s="14">
        <f>'Norma Urbana - ANU base'!E70</f>
        <v>2.4215645188813428E-2</v>
      </c>
      <c r="F68" s="59">
        <f>E68*'Norma Urbana - ANU base'!$K$13</f>
        <v>915.1248456735924</v>
      </c>
      <c r="G68" s="59">
        <f t="shared" si="0"/>
        <v>617.8620928029676</v>
      </c>
      <c r="H68" s="56"/>
      <c r="M68" s="71"/>
      <c r="N68" s="71"/>
      <c r="O68" s="71"/>
      <c r="P68" s="71"/>
      <c r="Q68" s="71"/>
      <c r="R68" s="79"/>
    </row>
    <row r="69" spans="2:21" x14ac:dyDescent="0.25">
      <c r="B69" s="9">
        <f>'Norma Urbana - ANU base'!B71</f>
        <v>67</v>
      </c>
      <c r="C69" s="85">
        <f>'Norma Urbana - ANU base'!C71</f>
        <v>49640</v>
      </c>
      <c r="D69" s="59">
        <f>'Norma Urbana - ANU base'!D71</f>
        <v>2068.93286132813</v>
      </c>
      <c r="E69" s="14">
        <f>'Norma Urbana - ANU base'!E71</f>
        <v>3.2681650986007137E-2</v>
      </c>
      <c r="F69" s="59">
        <f>E69*'Norma Urbana - ANU base'!$K$13</f>
        <v>1235.0606635392926</v>
      </c>
      <c r="G69" s="59">
        <f t="shared" si="0"/>
        <v>833.87219778883741</v>
      </c>
      <c r="H69" s="56"/>
      <c r="M69" s="71"/>
      <c r="N69" s="71"/>
      <c r="O69" s="71"/>
      <c r="P69" s="71"/>
      <c r="Q69" s="71"/>
      <c r="R69" s="79"/>
    </row>
    <row r="70" spans="2:21" x14ac:dyDescent="0.25">
      <c r="B70" s="9">
        <f>'Norma Urbana - ANU base'!B72</f>
        <v>68</v>
      </c>
      <c r="C70" s="85">
        <f>'Norma Urbana - ANU base'!C72</f>
        <v>49097</v>
      </c>
      <c r="D70" s="59">
        <f>'Norma Urbana - ANU base'!D72</f>
        <v>609.40753173828</v>
      </c>
      <c r="E70" s="14">
        <f>'Norma Urbana - ANU base'!E72</f>
        <v>9.6264333332350769E-3</v>
      </c>
      <c r="F70" s="59">
        <f>E70*'Norma Urbana - ANU base'!$K$13</f>
        <v>363.78912268393447</v>
      </c>
      <c r="G70" s="59">
        <f t="shared" si="0"/>
        <v>245.61840905434553</v>
      </c>
      <c r="H70" s="56"/>
      <c r="M70" s="71"/>
      <c r="N70" s="71"/>
      <c r="O70" s="71"/>
      <c r="P70" s="71"/>
      <c r="Q70" s="71"/>
      <c r="R70" s="79"/>
    </row>
    <row r="71" spans="2:21" x14ac:dyDescent="0.25">
      <c r="B71" s="9">
        <f>'Norma Urbana - ANU base'!B73</f>
        <v>69</v>
      </c>
      <c r="C71" s="85">
        <f>'Norma Urbana - ANU base'!C73</f>
        <v>54328</v>
      </c>
      <c r="D71" s="59">
        <f>'Norma Urbana - ANU base'!D73</f>
        <v>278.77026367188</v>
      </c>
      <c r="E71" s="14">
        <f>'Norma Urbana - ANU base'!E73</f>
        <v>4.403561194708399E-3</v>
      </c>
      <c r="F71" s="59">
        <f>E71*'Norma Urbana - ANU base'!$K$13</f>
        <v>166.41341691706566</v>
      </c>
      <c r="G71" s="59">
        <f t="shared" si="0"/>
        <v>112.35684675481434</v>
      </c>
      <c r="H71" s="56"/>
      <c r="M71" s="71"/>
      <c r="N71" s="71"/>
      <c r="O71" s="71"/>
      <c r="P71" s="71"/>
      <c r="Q71" s="71"/>
      <c r="R71" s="79"/>
    </row>
    <row r="72" spans="2:21" x14ac:dyDescent="0.25">
      <c r="B72" s="9">
        <f>'Norma Urbana - ANU base'!B74</f>
        <v>70</v>
      </c>
      <c r="C72" s="85">
        <f>'Norma Urbana - ANU base'!C74</f>
        <v>54329</v>
      </c>
      <c r="D72" s="59">
        <f>'Norma Urbana - ANU base'!D74</f>
        <v>333.44155883789</v>
      </c>
      <c r="E72" s="14">
        <f>'Norma Urbana - ANU base'!E74</f>
        <v>5.2671697829646336E-3</v>
      </c>
      <c r="F72" s="59">
        <f>E72*'Norma Urbana - ANU base'!$K$13</f>
        <v>199.04974231282526</v>
      </c>
      <c r="G72" s="59">
        <f t="shared" si="0"/>
        <v>134.39181652506474</v>
      </c>
      <c r="H72" s="56"/>
      <c r="M72" s="71"/>
      <c r="N72" s="71"/>
      <c r="O72" s="71"/>
      <c r="P72" s="71"/>
      <c r="Q72" s="71"/>
      <c r="R72" s="79"/>
    </row>
    <row r="73" spans="2:21" x14ac:dyDescent="0.25">
      <c r="B73" s="9">
        <f>'Norma Urbana - ANU base'!B75</f>
        <v>71</v>
      </c>
      <c r="C73" s="90" t="str">
        <f>'Norma Urbana - ANU base'!C75</f>
        <v>P001043</v>
      </c>
      <c r="D73" s="59">
        <f>'Norma Urbana - ANU base'!D75</f>
        <v>2284.84350585938</v>
      </c>
      <c r="E73" s="14">
        <f>'Norma Urbana - ANU base'!E75</f>
        <v>3.6092257710192685E-2</v>
      </c>
      <c r="F73" s="59">
        <f>E73*'Norma Urbana - ANU base'!$K$13</f>
        <v>1363.9496907689054</v>
      </c>
      <c r="G73" s="59">
        <f t="shared" si="0"/>
        <v>920.89381509047462</v>
      </c>
      <c r="H73" s="56"/>
      <c r="M73" s="71"/>
      <c r="N73" s="71"/>
      <c r="O73" s="71"/>
      <c r="P73" s="71"/>
      <c r="Q73" s="71"/>
      <c r="R73" s="79"/>
    </row>
    <row r="74" spans="2:21" x14ac:dyDescent="0.25">
      <c r="B74" s="9">
        <f>'Norma Urbana - ANU base'!B76</f>
        <v>72</v>
      </c>
      <c r="C74" s="85" t="str">
        <f>'Norma Urbana - ANU base'!C76</f>
        <v>calle publica</v>
      </c>
      <c r="D74" s="59">
        <f>'Norma Urbana - ANU base'!D76</f>
        <v>2763.5059204101599</v>
      </c>
      <c r="E74" s="14">
        <f>'Norma Urbana - ANU base'!E76</f>
        <v>4.3653391406153166E-2</v>
      </c>
      <c r="F74" s="59">
        <f>E74*'Norma Urbana - ANU base'!$K$13</f>
        <v>1649.6898084771747</v>
      </c>
      <c r="G74" s="59">
        <f t="shared" si="0"/>
        <v>1113.8161119329852</v>
      </c>
      <c r="H74" s="56"/>
      <c r="M74" s="71"/>
      <c r="N74" s="71"/>
      <c r="O74" s="71"/>
      <c r="P74" s="71"/>
      <c r="Q74" s="71"/>
      <c r="R74" s="79"/>
    </row>
    <row r="75" spans="2:21" x14ac:dyDescent="0.25">
      <c r="B75" s="9">
        <f>'Norma Urbana - ANU base'!B77</f>
        <v>73</v>
      </c>
      <c r="C75" s="85" t="str">
        <f>'Norma Urbana - ANU base'!C77</f>
        <v>calle publica</v>
      </c>
      <c r="D75" s="59">
        <f>'Norma Urbana - ANU base'!D77</f>
        <v>1324.6317443847699</v>
      </c>
      <c r="E75" s="14">
        <f>'Norma Urbana - ANU base'!E77</f>
        <v>2.092438723563923E-2</v>
      </c>
      <c r="F75" s="59">
        <f>E75*'Norma Urbana - ANU base'!$K$13</f>
        <v>790.74608545530623</v>
      </c>
      <c r="G75" s="59">
        <f t="shared" si="0"/>
        <v>533.88565892946372</v>
      </c>
      <c r="H75" s="56"/>
      <c r="M75" s="71"/>
      <c r="N75" s="71"/>
      <c r="O75" s="71"/>
      <c r="P75" s="71"/>
      <c r="Q75" s="71"/>
      <c r="R75" s="79"/>
    </row>
    <row r="76" spans="2:21" x14ac:dyDescent="0.25">
      <c r="B76" s="9">
        <f>'Norma Urbana - ANU base'!B78</f>
        <v>74</v>
      </c>
      <c r="C76" s="85" t="str">
        <f>'Norma Urbana - ANU base'!C78</f>
        <v>calle publica</v>
      </c>
      <c r="D76" s="59">
        <f>'Norma Urbana - ANU base'!D78</f>
        <v>911.75680541992006</v>
      </c>
      <c r="E76" s="14">
        <f>'Norma Urbana - ANU base'!E78</f>
        <v>1.4402457545056495E-2</v>
      </c>
      <c r="F76" s="59">
        <f>E76*'Norma Urbana - ANU base'!$K$13</f>
        <v>544.27815717786029</v>
      </c>
      <c r="G76" s="59">
        <f t="shared" si="0"/>
        <v>367.47864824205976</v>
      </c>
      <c r="H76" s="56">
        <f>IFERROR($F76/$D76,"")</f>
        <v>0.59695540953729076</v>
      </c>
    </row>
    <row r="77" spans="2:21" x14ac:dyDescent="0.25">
      <c r="B77" s="188" t="s">
        <v>31</v>
      </c>
      <c r="C77" s="189"/>
      <c r="D77" s="57">
        <f>SUM(D3:D76)</f>
        <v>63305.640899658254</v>
      </c>
      <c r="E77" s="16">
        <f>SUM(E3:E76)</f>
        <v>1</v>
      </c>
      <c r="F77" s="60">
        <f>SUM(F3:F76)</f>
        <v>37790.644789276164</v>
      </c>
      <c r="G77" s="62">
        <f>SUM(G3:G76)</f>
        <v>25514.996110382086</v>
      </c>
      <c r="H77" s="55">
        <f>IFERROR($F77/$D77,"")</f>
        <v>0.59695540953729087</v>
      </c>
      <c r="L77" s="33">
        <f>'Norma Urbana - ANU base'!O85</f>
        <v>68023.16062069709</v>
      </c>
    </row>
    <row r="78" spans="2:21" x14ac:dyDescent="0.25">
      <c r="B78" s="221"/>
      <c r="C78" s="221"/>
      <c r="D78" s="221"/>
      <c r="E78" s="15"/>
      <c r="F78" s="40" t="s">
        <v>78</v>
      </c>
      <c r="G78" s="40" t="s">
        <v>79</v>
      </c>
      <c r="H78" s="39"/>
      <c r="I78" s="178" t="s">
        <v>80</v>
      </c>
      <c r="J78" s="178"/>
      <c r="K78" s="178"/>
      <c r="L78" s="178"/>
      <c r="M78" s="178"/>
      <c r="N78" s="178"/>
      <c r="O78" s="178"/>
      <c r="P78" s="178"/>
      <c r="Q78" s="178"/>
      <c r="R78" s="178" t="s">
        <v>81</v>
      </c>
      <c r="S78" s="178"/>
      <c r="T78" s="178"/>
      <c r="U78" s="178"/>
    </row>
    <row r="79" spans="2:21" x14ac:dyDescent="0.25">
      <c r="H79" s="39"/>
      <c r="I79" s="10" t="s">
        <v>82</v>
      </c>
      <c r="J79" s="10" t="s">
        <v>83</v>
      </c>
      <c r="K79" s="197" t="s">
        <v>84</v>
      </c>
      <c r="L79" s="198"/>
      <c r="M79" s="197" t="s">
        <v>85</v>
      </c>
      <c r="N79" s="220"/>
      <c r="O79" s="198"/>
      <c r="P79" s="197" t="s">
        <v>86</v>
      </c>
      <c r="Q79" s="198"/>
      <c r="R79" s="265" t="s">
        <v>87</v>
      </c>
      <c r="S79" s="265"/>
      <c r="T79" s="265" t="s">
        <v>88</v>
      </c>
      <c r="U79" s="265"/>
    </row>
    <row r="80" spans="2:21" x14ac:dyDescent="0.25">
      <c r="B80" s="190" t="s">
        <v>89</v>
      </c>
      <c r="C80" s="191"/>
      <c r="D80" s="191"/>
      <c r="E80" s="191"/>
      <c r="F80" s="191"/>
      <c r="G80" s="192"/>
      <c r="H80" s="39"/>
      <c r="I80" s="4" t="s">
        <v>90</v>
      </c>
      <c r="J80" s="92">
        <v>0.125</v>
      </c>
      <c r="K80" s="230">
        <f>'Norma Urbana - ANU base'!$O$86*J80</f>
        <v>8502.8950775871363</v>
      </c>
      <c r="L80" s="231"/>
      <c r="M80" s="228">
        <v>700</v>
      </c>
      <c r="N80" s="229"/>
      <c r="O80" s="232"/>
      <c r="P80" s="228">
        <f>$K80*$M80</f>
        <v>5952026.5543109952</v>
      </c>
      <c r="Q80" s="229"/>
      <c r="R80" s="238">
        <v>1300</v>
      </c>
      <c r="S80" s="239"/>
      <c r="T80" s="238">
        <f>$K80*$R80</f>
        <v>11053763.600863278</v>
      </c>
      <c r="U80" s="239"/>
    </row>
    <row r="81" spans="2:21" x14ac:dyDescent="0.25">
      <c r="B81" s="197" t="s">
        <v>91</v>
      </c>
      <c r="C81" s="220"/>
      <c r="D81" s="220"/>
      <c r="E81" s="220"/>
      <c r="F81" s="220"/>
      <c r="G81" s="198"/>
      <c r="H81" s="39"/>
      <c r="I81" s="4" t="s">
        <v>92</v>
      </c>
      <c r="J81" s="93"/>
      <c r="K81" s="230"/>
      <c r="L81" s="231"/>
      <c r="M81" s="233"/>
      <c r="N81" s="235"/>
      <c r="O81" s="234"/>
      <c r="P81" s="233"/>
      <c r="Q81" s="234"/>
      <c r="R81" s="236"/>
      <c r="S81" s="237"/>
      <c r="T81" s="233"/>
      <c r="U81" s="234"/>
    </row>
    <row r="82" spans="2:21" x14ac:dyDescent="0.25">
      <c r="B82" s="197" t="s">
        <v>93</v>
      </c>
      <c r="C82" s="220"/>
      <c r="D82" s="198"/>
      <c r="E82" s="10" t="s">
        <v>94</v>
      </c>
      <c r="F82" s="10" t="s">
        <v>95</v>
      </c>
      <c r="G82" s="10" t="s">
        <v>96</v>
      </c>
      <c r="H82" s="39"/>
      <c r="I82" s="4" t="s">
        <v>97</v>
      </c>
      <c r="J82" s="92">
        <v>0.27</v>
      </c>
      <c r="K82" s="230">
        <f>'Norma Urbana - ANU base'!$O$86*J82</f>
        <v>18366.253367588215</v>
      </c>
      <c r="L82" s="231"/>
      <c r="M82" s="228">
        <v>600</v>
      </c>
      <c r="N82" s="229"/>
      <c r="O82" s="232"/>
      <c r="P82" s="228">
        <f>$K82*$M82</f>
        <v>11019752.020552929</v>
      </c>
      <c r="Q82" s="229"/>
      <c r="R82" s="238">
        <v>1000</v>
      </c>
      <c r="S82" s="239"/>
      <c r="T82" s="238">
        <f>$K82*$R82</f>
        <v>18366253.367588215</v>
      </c>
      <c r="U82" s="239"/>
    </row>
    <row r="83" spans="2:21" x14ac:dyDescent="0.25">
      <c r="B83" s="179" t="str">
        <f>I4</f>
        <v>Línea de Alta Tensión</v>
      </c>
      <c r="C83" s="179"/>
      <c r="D83" s="179"/>
      <c r="E83" s="5">
        <f>$K4</f>
        <v>0</v>
      </c>
      <c r="F83" s="86">
        <v>0</v>
      </c>
      <c r="G83" s="26">
        <f>$E83*$F83</f>
        <v>0</v>
      </c>
      <c r="H83" s="39"/>
      <c r="I83" s="4" t="s">
        <v>98</v>
      </c>
      <c r="J83" s="92">
        <v>0.25</v>
      </c>
      <c r="K83" s="230">
        <f>'Norma Urbana - ANU base'!$O$86*J83</f>
        <v>17005.790155174273</v>
      </c>
      <c r="L83" s="231"/>
      <c r="M83" s="228">
        <v>550</v>
      </c>
      <c r="N83" s="229"/>
      <c r="O83" s="232"/>
      <c r="P83" s="228">
        <f>$K83*$M83</f>
        <v>9353184.5853458494</v>
      </c>
      <c r="Q83" s="229"/>
      <c r="R83" s="238">
        <v>750</v>
      </c>
      <c r="S83" s="239"/>
      <c r="T83" s="266">
        <f>$K83*$R83</f>
        <v>12754342.616380705</v>
      </c>
      <c r="U83" s="267"/>
    </row>
    <row r="84" spans="2:21" x14ac:dyDescent="0.25">
      <c r="B84" s="179" t="str">
        <f>I5</f>
        <v>RED VIAL NACIONAL</v>
      </c>
      <c r="C84" s="179"/>
      <c r="D84" s="179"/>
      <c r="E84" s="5">
        <f>$K5</f>
        <v>0</v>
      </c>
      <c r="F84" s="86">
        <v>0</v>
      </c>
      <c r="G84" s="26">
        <f>$E84*$F84</f>
        <v>0</v>
      </c>
      <c r="H84" s="39"/>
      <c r="I84" s="4" t="s">
        <v>99</v>
      </c>
      <c r="J84" s="92">
        <v>0.35499999999999998</v>
      </c>
      <c r="K84" s="230">
        <f>'Norma Urbana - ANU base'!$O$86*J84</f>
        <v>24148.222020347464</v>
      </c>
      <c r="L84" s="231"/>
      <c r="M84" s="228">
        <v>300</v>
      </c>
      <c r="N84" s="229"/>
      <c r="O84" s="232"/>
      <c r="P84" s="228">
        <f>$K84*$M84</f>
        <v>7244466.6061042389</v>
      </c>
      <c r="Q84" s="229"/>
      <c r="R84" s="252">
        <v>400</v>
      </c>
      <c r="S84" s="253"/>
      <c r="T84" s="266">
        <f>$K84*$R84</f>
        <v>9659288.8081389852</v>
      </c>
      <c r="U84" s="267"/>
    </row>
    <row r="85" spans="2:21" x14ac:dyDescent="0.25">
      <c r="B85" s="179" t="str">
        <f>I6</f>
        <v>Zona Preservación Ambiental</v>
      </c>
      <c r="C85" s="179"/>
      <c r="D85" s="179"/>
      <c r="E85" s="5">
        <f>$K6</f>
        <v>5610</v>
      </c>
      <c r="F85" s="86">
        <v>0</v>
      </c>
      <c r="G85" s="26">
        <f>$E85*$F85</f>
        <v>0</v>
      </c>
      <c r="H85" s="39"/>
      <c r="I85" s="94"/>
      <c r="J85" s="93"/>
      <c r="K85" s="230"/>
      <c r="L85" s="231"/>
      <c r="M85" s="233"/>
      <c r="N85" s="235"/>
      <c r="O85" s="234"/>
      <c r="P85" s="233"/>
      <c r="Q85" s="234"/>
      <c r="R85" s="233"/>
      <c r="S85" s="234"/>
      <c r="T85" s="233"/>
      <c r="U85" s="234"/>
    </row>
    <row r="86" spans="2:21" x14ac:dyDescent="0.25">
      <c r="B86" s="248" t="s">
        <v>100</v>
      </c>
      <c r="C86" s="249"/>
      <c r="D86" s="249"/>
      <c r="E86" s="35">
        <f>SUM(E83:E85)</f>
        <v>5610</v>
      </c>
      <c r="F86" s="36"/>
      <c r="G86" s="87">
        <f>SUM(G83:G85)</f>
        <v>0</v>
      </c>
      <c r="H86" s="39"/>
      <c r="I86" s="24" t="s">
        <v>101</v>
      </c>
      <c r="J86" s="95">
        <f>SUM(J80:J85)</f>
        <v>1</v>
      </c>
      <c r="K86" s="244">
        <f>SUM(K80:L85)</f>
        <v>68023.160620697076</v>
      </c>
      <c r="L86" s="245"/>
      <c r="M86" s="250" t="s">
        <v>102</v>
      </c>
      <c r="N86" s="251"/>
      <c r="O86" s="251"/>
      <c r="P86" s="242">
        <f>SUM(P80:Q85)</f>
        <v>33569429.766314015</v>
      </c>
      <c r="Q86" s="243"/>
      <c r="R86" s="246" t="s">
        <v>103</v>
      </c>
      <c r="S86" s="247"/>
      <c r="T86" s="240">
        <f>SUM(T80:U85)</f>
        <v>51833648.392971188</v>
      </c>
      <c r="U86" s="241"/>
    </row>
    <row r="87" spans="2:21" x14ac:dyDescent="0.25">
      <c r="B87" s="197" t="s">
        <v>71</v>
      </c>
      <c r="C87" s="220"/>
      <c r="D87" s="220"/>
      <c r="E87" s="220"/>
      <c r="F87" s="220"/>
      <c r="G87" s="198"/>
      <c r="H87" s="39"/>
      <c r="K87" s="214" t="s">
        <v>104</v>
      </c>
      <c r="L87" s="214"/>
    </row>
    <row r="88" spans="2:21" x14ac:dyDescent="0.25">
      <c r="B88" s="197" t="s">
        <v>93</v>
      </c>
      <c r="C88" s="220"/>
      <c r="D88" s="198"/>
      <c r="E88" s="10" t="s">
        <v>94</v>
      </c>
      <c r="F88" s="10" t="s">
        <v>95</v>
      </c>
      <c r="G88" s="10" t="s">
        <v>96</v>
      </c>
      <c r="H88" s="39"/>
      <c r="O88" s="254" t="s">
        <v>105</v>
      </c>
      <c r="P88" s="254"/>
      <c r="Q88" s="254"/>
      <c r="R88" s="254"/>
      <c r="S88" s="254"/>
    </row>
    <row r="89" spans="2:21" x14ac:dyDescent="0.25">
      <c r="B89" s="258" t="str">
        <f>M4</f>
        <v>Áreas verdes - parques</v>
      </c>
      <c r="C89" s="259"/>
      <c r="D89" s="260"/>
      <c r="E89" s="59">
        <f>$P4</f>
        <v>5769.5640899658256</v>
      </c>
      <c r="F89" s="78">
        <v>50</v>
      </c>
      <c r="G89" s="80">
        <f>$E89*$F89</f>
        <v>288478.20449829131</v>
      </c>
      <c r="H89" s="39"/>
      <c r="I89" s="201" t="s">
        <v>106</v>
      </c>
      <c r="J89" s="202"/>
      <c r="K89" s="202"/>
      <c r="L89" s="202"/>
      <c r="M89" s="203"/>
      <c r="O89" s="197" t="s">
        <v>107</v>
      </c>
      <c r="P89" s="198"/>
      <c r="Q89" s="39"/>
      <c r="R89" s="197" t="s">
        <v>108</v>
      </c>
      <c r="S89" s="198"/>
    </row>
    <row r="90" spans="2:21" x14ac:dyDescent="0.25">
      <c r="B90" s="258" t="str">
        <f>M5</f>
        <v>Equipamientos</v>
      </c>
      <c r="C90" s="259"/>
      <c r="D90" s="260"/>
      <c r="E90" s="59">
        <f>$P5</f>
        <v>2596.3038404846216</v>
      </c>
      <c r="F90" s="78">
        <v>400</v>
      </c>
      <c r="G90" s="80">
        <f>$E90*$F90</f>
        <v>1038521.5361938486</v>
      </c>
      <c r="H90" s="39"/>
      <c r="I90" s="215" t="s">
        <v>109</v>
      </c>
      <c r="J90" s="215"/>
      <c r="K90" s="215"/>
      <c r="L90" s="217">
        <f>T86</f>
        <v>51833648.392971188</v>
      </c>
      <c r="M90" s="217"/>
      <c r="O90" s="199" t="s">
        <v>110</v>
      </c>
      <c r="P90" s="200"/>
      <c r="Q90" s="7"/>
      <c r="R90" s="199" t="s">
        <v>111</v>
      </c>
      <c r="S90" s="200"/>
    </row>
    <row r="91" spans="2:21" ht="16.5" customHeight="1" x14ac:dyDescent="0.25">
      <c r="B91" s="258" t="str">
        <f>M6</f>
        <v>Vías Locales</v>
      </c>
      <c r="C91" s="259"/>
      <c r="D91" s="260"/>
      <c r="E91" s="59">
        <f>$P6</f>
        <v>11539.128179931651</v>
      </c>
      <c r="F91" s="78">
        <v>60</v>
      </c>
      <c r="G91" s="80">
        <f>$E91*$F91</f>
        <v>692347.69079589902</v>
      </c>
      <c r="H91" s="39"/>
      <c r="I91" s="215" t="s">
        <v>112</v>
      </c>
      <c r="J91" s="215"/>
      <c r="K91" s="215"/>
      <c r="L91" s="217">
        <f>P86</f>
        <v>33569429.766314015</v>
      </c>
      <c r="M91" s="217"/>
      <c r="O91" s="206">
        <f>'Norma Urbana - ANU base'!G80</f>
        <v>69.999999999999986</v>
      </c>
      <c r="P91" s="207"/>
      <c r="R91" s="206">
        <f>L93/'Norma Urbana - ANU base'!K9</f>
        <v>281.56150000000014</v>
      </c>
      <c r="S91" s="207"/>
    </row>
    <row r="92" spans="2:21" ht="16.5" customHeight="1" x14ac:dyDescent="0.25">
      <c r="B92" s="261" t="s">
        <v>113</v>
      </c>
      <c r="C92" s="262"/>
      <c r="D92" s="262"/>
      <c r="E92" s="65">
        <f>SUM(E89:E91)</f>
        <v>19904.996110382097</v>
      </c>
      <c r="F92" s="34"/>
      <c r="G92" s="81">
        <f>SUM(G89:G91)</f>
        <v>2019347.431488039</v>
      </c>
      <c r="H92" s="39"/>
      <c r="I92" s="215" t="s">
        <v>114</v>
      </c>
      <c r="J92" s="215"/>
      <c r="K92" s="215"/>
      <c r="L92" s="217">
        <f>F98</f>
        <v>2019347.431488039</v>
      </c>
      <c r="M92" s="217"/>
      <c r="O92" s="208"/>
      <c r="P92" s="209"/>
      <c r="R92" s="208"/>
      <c r="S92" s="209"/>
    </row>
    <row r="93" spans="2:21" ht="16.5" customHeight="1" x14ac:dyDescent="0.25">
      <c r="H93" s="39"/>
      <c r="I93" s="215" t="s">
        <v>115</v>
      </c>
      <c r="J93" s="215"/>
      <c r="K93" s="215"/>
      <c r="L93" s="218">
        <f>L90-L91-L92</f>
        <v>16244871.195169134</v>
      </c>
      <c r="M93" s="218"/>
      <c r="O93" s="210" t="s">
        <v>116</v>
      </c>
      <c r="P93" s="211"/>
      <c r="R93" s="210" t="s">
        <v>116</v>
      </c>
      <c r="S93" s="211"/>
    </row>
    <row r="94" spans="2:21" x14ac:dyDescent="0.25">
      <c r="B94" s="190" t="s">
        <v>117</v>
      </c>
      <c r="C94" s="191"/>
      <c r="D94" s="191"/>
      <c r="E94" s="191"/>
      <c r="F94" s="191"/>
      <c r="G94" s="192"/>
      <c r="H94" s="39"/>
      <c r="I94" s="215" t="s">
        <v>118</v>
      </c>
      <c r="J94" s="215"/>
      <c r="K94" s="215"/>
      <c r="L94" s="217">
        <f>'Norma Urbana - ANU base'!G79</f>
        <v>4431394.862976077</v>
      </c>
      <c r="M94" s="217"/>
      <c r="O94" s="204">
        <f>'Norma Urbana - ANU base'!G79</f>
        <v>4431394.862976077</v>
      </c>
      <c r="P94" s="205"/>
      <c r="R94" s="204">
        <f>L93</f>
        <v>16244871.195169134</v>
      </c>
      <c r="S94" s="205"/>
    </row>
    <row r="95" spans="2:21" ht="14.4" x14ac:dyDescent="0.3">
      <c r="B95" s="197" t="s">
        <v>93</v>
      </c>
      <c r="C95" s="220"/>
      <c r="D95" s="220"/>
      <c r="E95" s="37" t="s">
        <v>119</v>
      </c>
      <c r="F95" s="37" t="s">
        <v>120</v>
      </c>
      <c r="G95" s="38" t="s">
        <v>121</v>
      </c>
      <c r="H95" s="39"/>
      <c r="I95" s="216" t="s">
        <v>122</v>
      </c>
      <c r="J95" s="216"/>
      <c r="K95" s="216"/>
      <c r="L95" s="219">
        <f>L93-L94</f>
        <v>11813476.332193058</v>
      </c>
      <c r="M95" s="219"/>
      <c r="O95" s="67">
        <f>'Norma Urbana - ANU base'!D79</f>
        <v>63305.640899658254</v>
      </c>
      <c r="P95" s="43" t="s">
        <v>123</v>
      </c>
      <c r="R95" s="68">
        <f>'Norma Urbana - ANU base'!K9</f>
        <v>57695.640899658254</v>
      </c>
      <c r="S95" s="43" t="s">
        <v>124</v>
      </c>
    </row>
    <row r="96" spans="2:21" x14ac:dyDescent="0.25">
      <c r="B96" s="256" t="str">
        <f>B86</f>
        <v>COSTO CARGAS GENERALES</v>
      </c>
      <c r="C96" s="215"/>
      <c r="D96" s="257"/>
      <c r="E96" s="5">
        <f>E86</f>
        <v>5610</v>
      </c>
      <c r="F96" s="88">
        <f>G86</f>
        <v>0</v>
      </c>
      <c r="G96" s="80">
        <f>IFERROR(F96/E96,"")</f>
        <v>0</v>
      </c>
      <c r="H96" s="39"/>
      <c r="I96" s="41"/>
      <c r="J96" s="41"/>
      <c r="K96" s="41"/>
    </row>
    <row r="97" spans="2:12" x14ac:dyDescent="0.25">
      <c r="B97" s="256" t="str">
        <f>B92</f>
        <v>COSTO CARGAS LOCALES</v>
      </c>
      <c r="C97" s="215"/>
      <c r="D97" s="257"/>
      <c r="E97" s="59">
        <f>E92</f>
        <v>19904.996110382097</v>
      </c>
      <c r="F97" s="88">
        <f>G92</f>
        <v>2019347.431488039</v>
      </c>
      <c r="G97" s="80">
        <f>F97/E97</f>
        <v>101.44927536231884</v>
      </c>
      <c r="H97" s="80"/>
    </row>
    <row r="98" spans="2:12" x14ac:dyDescent="0.25">
      <c r="B98" s="213" t="s">
        <v>125</v>
      </c>
      <c r="C98" s="213"/>
      <c r="D98" s="213"/>
      <c r="E98" s="66">
        <f>SUM(E96:E97)</f>
        <v>25514.996110382097</v>
      </c>
      <c r="F98" s="255">
        <f>F96+F97</f>
        <v>2019347.431488039</v>
      </c>
      <c r="G98" s="255"/>
      <c r="H98" s="39"/>
      <c r="L98" s="42"/>
    </row>
  </sheetData>
  <mergeCells count="104">
    <mergeCell ref="T82:U82"/>
    <mergeCell ref="O88:S88"/>
    <mergeCell ref="B1:G1"/>
    <mergeCell ref="M10:R10"/>
    <mergeCell ref="M11:Q11"/>
    <mergeCell ref="F98:G98"/>
    <mergeCell ref="B94:G94"/>
    <mergeCell ref="B95:D95"/>
    <mergeCell ref="B96:D96"/>
    <mergeCell ref="B97:D97"/>
    <mergeCell ref="B87:G87"/>
    <mergeCell ref="B88:D88"/>
    <mergeCell ref="B89:D89"/>
    <mergeCell ref="B90:D90"/>
    <mergeCell ref="B91:D91"/>
    <mergeCell ref="B92:D92"/>
    <mergeCell ref="R78:U78"/>
    <mergeCell ref="P2:P3"/>
    <mergeCell ref="T79:U79"/>
    <mergeCell ref="R79:S79"/>
    <mergeCell ref="T83:U83"/>
    <mergeCell ref="T84:U84"/>
    <mergeCell ref="K83:L83"/>
    <mergeCell ref="M83:O83"/>
    <mergeCell ref="R80:S80"/>
    <mergeCell ref="T86:U86"/>
    <mergeCell ref="T85:U85"/>
    <mergeCell ref="R85:S85"/>
    <mergeCell ref="B80:G80"/>
    <mergeCell ref="P86:Q86"/>
    <mergeCell ref="P85:Q85"/>
    <mergeCell ref="M85:O85"/>
    <mergeCell ref="K86:L86"/>
    <mergeCell ref="R86:S86"/>
    <mergeCell ref="B85:D85"/>
    <mergeCell ref="B86:D86"/>
    <mergeCell ref="B81:G81"/>
    <mergeCell ref="K85:L85"/>
    <mergeCell ref="M86:O86"/>
    <mergeCell ref="B82:D82"/>
    <mergeCell ref="B83:D83"/>
    <mergeCell ref="B84:D84"/>
    <mergeCell ref="K84:L84"/>
    <mergeCell ref="M84:O84"/>
    <mergeCell ref="P84:Q84"/>
    <mergeCell ref="R84:S84"/>
    <mergeCell ref="T80:U80"/>
    <mergeCell ref="T81:U81"/>
    <mergeCell ref="P81:Q81"/>
    <mergeCell ref="P82:Q82"/>
    <mergeCell ref="P83:Q83"/>
    <mergeCell ref="K81:L81"/>
    <mergeCell ref="M81:O81"/>
    <mergeCell ref="R81:S81"/>
    <mergeCell ref="K82:L82"/>
    <mergeCell ref="M82:O82"/>
    <mergeCell ref="R82:S82"/>
    <mergeCell ref="R83:S83"/>
    <mergeCell ref="I7:J7"/>
    <mergeCell ref="I8:J8"/>
    <mergeCell ref="I9:J9"/>
    <mergeCell ref="M4:N4"/>
    <mergeCell ref="M5:N5"/>
    <mergeCell ref="M6:N6"/>
    <mergeCell ref="M7:N7"/>
    <mergeCell ref="B77:C77"/>
    <mergeCell ref="P80:Q80"/>
    <mergeCell ref="K80:L80"/>
    <mergeCell ref="M80:O80"/>
    <mergeCell ref="I2:J3"/>
    <mergeCell ref="B98:D98"/>
    <mergeCell ref="K87:L87"/>
    <mergeCell ref="I91:K91"/>
    <mergeCell ref="I92:K92"/>
    <mergeCell ref="I93:K93"/>
    <mergeCell ref="I94:K94"/>
    <mergeCell ref="I95:K95"/>
    <mergeCell ref="I90:K90"/>
    <mergeCell ref="L90:M90"/>
    <mergeCell ref="L91:M91"/>
    <mergeCell ref="L92:M92"/>
    <mergeCell ref="L93:M93"/>
    <mergeCell ref="L94:M94"/>
    <mergeCell ref="L95:M95"/>
    <mergeCell ref="M2:N3"/>
    <mergeCell ref="I78:Q78"/>
    <mergeCell ref="P79:Q79"/>
    <mergeCell ref="K79:L79"/>
    <mergeCell ref="M79:O79"/>
    <mergeCell ref="B78:D78"/>
    <mergeCell ref="I4:J4"/>
    <mergeCell ref="I5:J5"/>
    <mergeCell ref="I6:J6"/>
    <mergeCell ref="O89:P89"/>
    <mergeCell ref="O90:P90"/>
    <mergeCell ref="R89:S89"/>
    <mergeCell ref="R90:S90"/>
    <mergeCell ref="I89:M89"/>
    <mergeCell ref="O94:P94"/>
    <mergeCell ref="R94:S94"/>
    <mergeCell ref="O91:P92"/>
    <mergeCell ref="O93:P93"/>
    <mergeCell ref="R91:S92"/>
    <mergeCell ref="R93:S9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160"/>
  <sheetViews>
    <sheetView showGridLines="0" zoomScale="70" zoomScaleNormal="70" workbookViewId="0"/>
  </sheetViews>
  <sheetFormatPr baseColWidth="10" defaultColWidth="11.44140625" defaultRowHeight="13.8" x14ac:dyDescent="0.25"/>
  <cols>
    <col min="1" max="1" width="1.44140625" style="50" customWidth="1"/>
    <col min="2" max="2" width="8.44140625" style="50" customWidth="1"/>
    <col min="3" max="3" width="15.5546875" style="82" customWidth="1"/>
    <col min="4" max="4" width="20.33203125" style="50" customWidth="1"/>
    <col min="5" max="5" width="18.33203125" style="50" customWidth="1"/>
    <col min="6" max="6" width="25.5546875" style="50" bestFit="1" customWidth="1"/>
    <col min="7" max="7" width="19.44140625" style="50" customWidth="1"/>
    <col min="8" max="8" width="17.109375" style="50" customWidth="1"/>
    <col min="9" max="9" width="16.109375" style="50" customWidth="1"/>
    <col min="10" max="10" width="16.88671875" style="50" customWidth="1"/>
    <col min="11" max="11" width="17.6640625" style="50" customWidth="1"/>
    <col min="12" max="12" width="17.33203125" style="50" customWidth="1"/>
    <col min="13" max="13" width="18.109375" style="50" customWidth="1"/>
    <col min="14" max="14" width="23.88671875" style="50" bestFit="1" customWidth="1"/>
    <col min="15" max="15" width="17.33203125" style="50" customWidth="1"/>
    <col min="16" max="16" width="17.109375" style="50" customWidth="1"/>
    <col min="17" max="17" width="12.88671875" style="50" customWidth="1"/>
    <col min="18" max="16384" width="11.44140625" style="50"/>
  </cols>
  <sheetData>
    <row r="1" spans="2:19" ht="14.4" thickBot="1" x14ac:dyDescent="0.3"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14.4" thickBot="1" x14ac:dyDescent="0.3">
      <c r="B2" s="282" t="s">
        <v>126</v>
      </c>
      <c r="C2" s="283"/>
      <c r="D2" s="283"/>
      <c r="E2" s="283"/>
      <c r="F2" s="283"/>
      <c r="G2" s="283"/>
      <c r="H2" s="283"/>
      <c r="I2" s="283"/>
      <c r="J2" s="284"/>
      <c r="K2" s="283"/>
      <c r="L2" s="284"/>
      <c r="M2" s="284"/>
      <c r="N2" s="284"/>
      <c r="O2" s="284"/>
      <c r="P2" s="285"/>
      <c r="Q2" s="1"/>
      <c r="R2" s="1"/>
      <c r="S2" s="1"/>
    </row>
    <row r="3" spans="2:19" x14ac:dyDescent="0.25">
      <c r="B3" s="311" t="s">
        <v>127</v>
      </c>
      <c r="C3" s="308"/>
      <c r="D3" s="308"/>
      <c r="E3" s="308"/>
      <c r="F3" s="308"/>
      <c r="G3" s="309"/>
      <c r="H3" s="312" t="s">
        <v>128</v>
      </c>
      <c r="I3" s="313"/>
      <c r="J3" s="312" t="s">
        <v>129</v>
      </c>
      <c r="K3" s="314"/>
      <c r="L3" s="308" t="s">
        <v>130</v>
      </c>
      <c r="M3" s="308"/>
      <c r="N3" s="308"/>
      <c r="O3" s="308"/>
      <c r="P3" s="309"/>
      <c r="Q3" s="1"/>
      <c r="R3" s="1"/>
      <c r="S3" s="1"/>
    </row>
    <row r="4" spans="2:19" ht="16.5" customHeight="1" x14ac:dyDescent="0.25">
      <c r="B4" s="288" t="s">
        <v>65</v>
      </c>
      <c r="C4" s="187" t="s">
        <v>66</v>
      </c>
      <c r="D4" s="187" t="s">
        <v>3</v>
      </c>
      <c r="E4" s="272" t="s">
        <v>5</v>
      </c>
      <c r="F4" s="186" t="s">
        <v>118</v>
      </c>
      <c r="G4" s="310" t="s">
        <v>7</v>
      </c>
      <c r="H4" s="270" t="s">
        <v>10</v>
      </c>
      <c r="I4" s="280" t="s">
        <v>100</v>
      </c>
      <c r="J4" s="270" t="s">
        <v>13</v>
      </c>
      <c r="K4" s="286" t="s">
        <v>113</v>
      </c>
      <c r="L4" s="275" t="s">
        <v>39</v>
      </c>
      <c r="M4" s="187" t="s">
        <v>131</v>
      </c>
      <c r="N4" s="275" t="s">
        <v>132</v>
      </c>
      <c r="O4" s="275" t="s">
        <v>133</v>
      </c>
      <c r="P4" s="277" t="s">
        <v>134</v>
      </c>
      <c r="Q4" s="268"/>
      <c r="R4" s="268"/>
      <c r="S4" s="268"/>
    </row>
    <row r="5" spans="2:19" x14ac:dyDescent="0.25">
      <c r="B5" s="270"/>
      <c r="C5" s="272"/>
      <c r="D5" s="272"/>
      <c r="E5" s="272"/>
      <c r="F5" s="187"/>
      <c r="G5" s="274"/>
      <c r="H5" s="270"/>
      <c r="I5" s="280"/>
      <c r="J5" s="270"/>
      <c r="K5" s="287"/>
      <c r="L5" s="276"/>
      <c r="M5" s="272"/>
      <c r="N5" s="276"/>
      <c r="O5" s="276"/>
      <c r="P5" s="277"/>
      <c r="Q5" s="268"/>
      <c r="R5" s="268"/>
      <c r="S5" s="268"/>
    </row>
    <row r="6" spans="2:19" ht="16.5" customHeight="1" x14ac:dyDescent="0.3">
      <c r="B6" s="96">
        <f>'Norma Urbana - ANU base'!$B5</f>
        <v>1</v>
      </c>
      <c r="C6" s="91" t="str">
        <f>'Norma Urbana - ANU base'!$C5</f>
        <v>P001039</v>
      </c>
      <c r="D6" s="51">
        <f>'Norma Urbana - ANU base'!$D5</f>
        <v>299.79006958008</v>
      </c>
      <c r="E6" s="80">
        <f>'Norma Urbana - ANU base'!$F5</f>
        <v>70</v>
      </c>
      <c r="F6" s="89">
        <f>'Norma Urbana - ANU base'!$G5</f>
        <v>20985.3048706056</v>
      </c>
      <c r="G6" s="53">
        <f>'Norma Urbana - ANU base'!$H5</f>
        <v>4.7355980497102651E-3</v>
      </c>
      <c r="H6" s="289">
        <f>'Cálculo de área y costos'!E86</f>
        <v>5610</v>
      </c>
      <c r="I6" s="292">
        <f>'Cálculo de área y costos'!G86</f>
        <v>0</v>
      </c>
      <c r="J6" s="315">
        <f>'Cálculo de área y costos'!E92</f>
        <v>19904.996110382097</v>
      </c>
      <c r="K6" s="295">
        <f>'Cálculo de área y costos'!G92</f>
        <v>2019347.431488039</v>
      </c>
      <c r="L6" s="97">
        <f>'Cálculo de área y costos'!$F3</f>
        <v>178.96130376138956</v>
      </c>
      <c r="M6" s="69">
        <f>$D6-$L6</f>
        <v>120.82876581869044</v>
      </c>
      <c r="N6" s="54">
        <f>IFERROR($L6/$D6,"")</f>
        <v>0.59695540953729076</v>
      </c>
      <c r="O6" s="98">
        <f>IFERROR(1-$N6,"")</f>
        <v>0.40304459046270924</v>
      </c>
      <c r="P6" s="99">
        <f>IFERROR((($I$6+$K$6)/$M$80)*$M6,"")</f>
        <v>9562.8177582421922</v>
      </c>
      <c r="Q6" s="1"/>
      <c r="R6" s="1"/>
      <c r="S6" s="1"/>
    </row>
    <row r="7" spans="2:19" ht="16.5" customHeight="1" x14ac:dyDescent="0.3">
      <c r="B7" s="96">
        <f>'Norma Urbana - ANU base'!$B6</f>
        <v>2</v>
      </c>
      <c r="C7" s="83">
        <f>'Norma Urbana - ANU base'!$C6</f>
        <v>50909</v>
      </c>
      <c r="D7" s="51">
        <f>'Norma Urbana - ANU base'!$D6</f>
        <v>429.56356811523</v>
      </c>
      <c r="E7" s="80">
        <f>'Norma Urbana - ANU base'!$F6</f>
        <v>70</v>
      </c>
      <c r="F7" s="89">
        <f>'Norma Urbana - ANU base'!$G6</f>
        <v>30069.449768066101</v>
      </c>
      <c r="G7" s="53">
        <f>'Norma Urbana - ANU base'!$H6</f>
        <v>6.7855496289201773E-3</v>
      </c>
      <c r="H7" s="290"/>
      <c r="I7" s="293"/>
      <c r="J7" s="316"/>
      <c r="K7" s="295"/>
      <c r="L7" s="97">
        <f>'Cálculo de área y costos'!$F4</f>
        <v>256.43029572652705</v>
      </c>
      <c r="M7" s="69">
        <f t="shared" ref="M7:M79" si="0">$D7-$L7</f>
        <v>173.13327238870295</v>
      </c>
      <c r="N7" s="54">
        <f t="shared" ref="N7:N79" si="1">IFERROR($L7/$D7,"")</f>
        <v>0.59695540953729087</v>
      </c>
      <c r="O7" s="98">
        <f t="shared" ref="O7:O79" si="2">IFERROR(1-$N7,"")</f>
        <v>0.40304459046270913</v>
      </c>
      <c r="P7" s="99">
        <f>IFERROR((($I$6+$K$6)/$M$80)*$M7,"")</f>
        <v>13702.382214394576</v>
      </c>
      <c r="Q7" s="1"/>
      <c r="R7" s="1"/>
      <c r="S7" s="1"/>
    </row>
    <row r="8" spans="2:19" ht="16.5" customHeight="1" x14ac:dyDescent="0.3">
      <c r="B8" s="96">
        <f>'Norma Urbana - ANU base'!$B7</f>
        <v>3</v>
      </c>
      <c r="C8" s="83">
        <f>'Norma Urbana - ANU base'!$C7</f>
        <v>51986</v>
      </c>
      <c r="D8" s="51">
        <f>'Norma Urbana - ANU base'!$D7</f>
        <v>235.97143554688</v>
      </c>
      <c r="E8" s="80">
        <f>'Norma Urbana - ANU base'!$F7</f>
        <v>70</v>
      </c>
      <c r="F8" s="89">
        <f>'Norma Urbana - ANU base'!$G7</f>
        <v>16518.000488281599</v>
      </c>
      <c r="G8" s="53">
        <f>'Norma Urbana - ANU base'!$H7</f>
        <v>3.7274946149096467E-3</v>
      </c>
      <c r="H8" s="290"/>
      <c r="I8" s="293"/>
      <c r="J8" s="316"/>
      <c r="K8" s="295"/>
      <c r="L8" s="97">
        <f>'Cálculo de área y costos'!$F5</f>
        <v>140.86442494599015</v>
      </c>
      <c r="M8" s="69">
        <f t="shared" si="0"/>
        <v>95.107010600889851</v>
      </c>
      <c r="N8" s="54">
        <f t="shared" si="1"/>
        <v>0.59695540953729076</v>
      </c>
      <c r="O8" s="98">
        <f t="shared" si="2"/>
        <v>0.40304459046270924</v>
      </c>
      <c r="P8" s="99">
        <f>IFERROR((($I$6+$K$6)/$M$80)*$M8,"")</f>
        <v>7527.1066765032947</v>
      </c>
      <c r="Q8" s="1"/>
      <c r="R8" s="1"/>
      <c r="S8" s="1"/>
    </row>
    <row r="9" spans="2:19" ht="16.5" customHeight="1" x14ac:dyDescent="0.3">
      <c r="B9" s="96">
        <f>'Norma Urbana - ANU base'!$B8</f>
        <v>4</v>
      </c>
      <c r="C9" s="83">
        <f>'Norma Urbana - ANU base'!$C8</f>
        <v>50911</v>
      </c>
      <c r="D9" s="51">
        <f>'Norma Urbana - ANU base'!$D8</f>
        <v>490.6806640625</v>
      </c>
      <c r="E9" s="80">
        <f>'Norma Urbana - ANU base'!$F8</f>
        <v>70</v>
      </c>
      <c r="F9" s="89">
        <f>'Norma Urbana - ANU base'!$G8</f>
        <v>34347.646484375</v>
      </c>
      <c r="G9" s="53">
        <f>'Norma Urbana - ANU base'!$H8</f>
        <v>7.7509785398152242E-3</v>
      </c>
      <c r="H9" s="291"/>
      <c r="I9" s="293"/>
      <c r="J9" s="317"/>
      <c r="K9" s="295"/>
      <c r="L9" s="97">
        <f>'Cálculo de área y costos'!$F6</f>
        <v>292.91447676745946</v>
      </c>
      <c r="M9" s="69">
        <f t="shared" si="0"/>
        <v>197.76618729504054</v>
      </c>
      <c r="N9" s="54">
        <f t="shared" si="1"/>
        <v>0.59695540953729076</v>
      </c>
      <c r="O9" s="98">
        <f t="shared" si="2"/>
        <v>0.40304459046270924</v>
      </c>
      <c r="P9" s="99">
        <f>IFERROR((($I$6+$K$6)/$M$80)*$M9,"")</f>
        <v>15651.918605894789</v>
      </c>
      <c r="Q9" s="1"/>
      <c r="R9" s="1"/>
      <c r="S9" s="1"/>
    </row>
    <row r="10" spans="2:19" ht="16.5" customHeight="1" x14ac:dyDescent="0.3">
      <c r="B10" s="96">
        <f>'Norma Urbana - ANU base'!$B9</f>
        <v>5</v>
      </c>
      <c r="C10" s="83">
        <f>'Norma Urbana - ANU base'!$C9</f>
        <v>160143</v>
      </c>
      <c r="D10" s="51">
        <f>'Norma Urbana - ANU base'!$D9</f>
        <v>622.50073242188</v>
      </c>
      <c r="E10" s="80">
        <f>'Norma Urbana - ANU base'!$F9</f>
        <v>70</v>
      </c>
      <c r="F10" s="89">
        <f>'Norma Urbana - ANU base'!$G9</f>
        <v>43575.051269531599</v>
      </c>
      <c r="G10" s="53">
        <f>'Norma Urbana - ANU base'!$H9</f>
        <v>9.8332585149649848E-3</v>
      </c>
      <c r="H10" s="296" t="s">
        <v>135</v>
      </c>
      <c r="I10" s="294"/>
      <c r="J10" s="296" t="s">
        <v>135</v>
      </c>
      <c r="K10" s="295"/>
      <c r="L10" s="97">
        <f>'Cálculo de área y costos'!$F7</f>
        <v>371.60517966016687</v>
      </c>
      <c r="M10" s="69">
        <f t="shared" si="0"/>
        <v>250.89555276171313</v>
      </c>
      <c r="N10" s="54">
        <f t="shared" si="1"/>
        <v>0.59695540953729087</v>
      </c>
      <c r="O10" s="98">
        <f t="shared" si="2"/>
        <v>0.40304459046270913</v>
      </c>
      <c r="P10" s="99">
        <f t="shared" ref="P10:P14" si="3">IFERROR((($I$6+$K$6)/$M$80)*$M10,"")</f>
        <v>19856.765325352429</v>
      </c>
      <c r="Q10" s="1"/>
      <c r="R10" s="1"/>
      <c r="S10" s="1"/>
    </row>
    <row r="11" spans="2:19" ht="16.5" customHeight="1" x14ac:dyDescent="0.3">
      <c r="B11" s="96">
        <f>'Norma Urbana - ANU base'!$B10</f>
        <v>6</v>
      </c>
      <c r="C11" s="83">
        <f>'Norma Urbana - ANU base'!$C10</f>
        <v>136603</v>
      </c>
      <c r="D11" s="51">
        <f>'Norma Urbana - ANU base'!$D10</f>
        <v>332.27996826172</v>
      </c>
      <c r="E11" s="80">
        <f>'Norma Urbana - ANU base'!$F10</f>
        <v>70</v>
      </c>
      <c r="F11" s="89">
        <f>'Norma Urbana - ANU base'!$G10</f>
        <v>23259.5977783204</v>
      </c>
      <c r="G11" s="53">
        <f>'Norma Urbana - ANU base'!$H10</f>
        <v>5.2488208560813069E-3</v>
      </c>
      <c r="H11" s="288"/>
      <c r="I11" s="294"/>
      <c r="J11" s="288"/>
      <c r="K11" s="295"/>
      <c r="L11" s="97">
        <f>'Cálculo de área y costos'!$F8</f>
        <v>198.35632453471302</v>
      </c>
      <c r="M11" s="69">
        <f t="shared" si="0"/>
        <v>133.92364372700698</v>
      </c>
      <c r="N11" s="54">
        <f t="shared" si="1"/>
        <v>0.59695540953729076</v>
      </c>
      <c r="O11" s="98">
        <f t="shared" si="2"/>
        <v>0.40304459046270924</v>
      </c>
      <c r="P11" s="99">
        <f t="shared" si="3"/>
        <v>10599.192914068641</v>
      </c>
      <c r="Q11" s="1"/>
      <c r="R11" s="1"/>
      <c r="S11" s="1"/>
    </row>
    <row r="12" spans="2:19" ht="16.5" customHeight="1" x14ac:dyDescent="0.3">
      <c r="B12" s="96">
        <f>'Norma Urbana - ANU base'!$B11</f>
        <v>7</v>
      </c>
      <c r="C12" s="83">
        <f>'Norma Urbana - ANU base'!$C11</f>
        <v>138476</v>
      </c>
      <c r="D12" s="51">
        <f>'Norma Urbana - ANU base'!$D11</f>
        <v>602.18914794922</v>
      </c>
      <c r="E12" s="80">
        <f>'Norma Urbana - ANU base'!$F11</f>
        <v>70</v>
      </c>
      <c r="F12" s="89">
        <f>'Norma Urbana - ANU base'!$G11</f>
        <v>42153.2403564454</v>
      </c>
      <c r="G12" s="53">
        <f>'Norma Urbana - ANU base'!$H11</f>
        <v>9.5124089953328456E-3</v>
      </c>
      <c r="H12" s="297">
        <f>H6/'Cálculo de área y costos'!E98</f>
        <v>0.21987069783315707</v>
      </c>
      <c r="I12" s="293"/>
      <c r="J12" s="305">
        <f>J6/'Cálculo de área y costos'!E98</f>
        <v>0.78012930216684295</v>
      </c>
      <c r="K12" s="295"/>
      <c r="L12" s="97">
        <f>'Cálculo de área y costos'!$F9</f>
        <v>359.48006943293876</v>
      </c>
      <c r="M12" s="69">
        <f t="shared" si="0"/>
        <v>242.70907851628124</v>
      </c>
      <c r="N12" s="54">
        <f t="shared" si="1"/>
        <v>0.59695540953729065</v>
      </c>
      <c r="O12" s="98">
        <f t="shared" si="2"/>
        <v>0.40304459046270935</v>
      </c>
      <c r="P12" s="99">
        <f t="shared" si="3"/>
        <v>19208.858671989106</v>
      </c>
      <c r="Q12" s="1"/>
      <c r="R12" s="1"/>
      <c r="S12" s="1"/>
    </row>
    <row r="13" spans="2:19" ht="16.5" customHeight="1" x14ac:dyDescent="0.3">
      <c r="B13" s="96">
        <f>'Norma Urbana - ANU base'!$B12</f>
        <v>8</v>
      </c>
      <c r="C13" s="83">
        <f>'Norma Urbana - ANU base'!$C12</f>
        <v>95055</v>
      </c>
      <c r="D13" s="51">
        <f>'Norma Urbana - ANU base'!$D12</f>
        <v>413.07870483398</v>
      </c>
      <c r="E13" s="80">
        <f>'Norma Urbana - ANU base'!$F12</f>
        <v>70</v>
      </c>
      <c r="F13" s="89">
        <f>'Norma Urbana - ANU base'!$G12</f>
        <v>28915.509338378601</v>
      </c>
      <c r="G13" s="53">
        <f>'Norma Urbana - ANU base'!$H12</f>
        <v>6.5251484538119573E-3</v>
      </c>
      <c r="H13" s="298"/>
      <c r="I13" s="293"/>
      <c r="J13" s="306"/>
      <c r="K13" s="295"/>
      <c r="L13" s="97">
        <f>'Cálculo de área y costos'!$F10</f>
        <v>246.58956741530218</v>
      </c>
      <c r="M13" s="69">
        <f t="shared" si="0"/>
        <v>166.48913741867781</v>
      </c>
      <c r="N13" s="54">
        <f t="shared" si="1"/>
        <v>0.59695540953729076</v>
      </c>
      <c r="O13" s="98">
        <f t="shared" si="2"/>
        <v>0.40304459046270924</v>
      </c>
      <c r="P13" s="99">
        <f t="shared" si="3"/>
        <v>13176.541770283327</v>
      </c>
      <c r="Q13" s="1"/>
      <c r="R13" s="1"/>
      <c r="S13" s="1"/>
    </row>
    <row r="14" spans="2:19" ht="16.5" customHeight="1" x14ac:dyDescent="0.3">
      <c r="B14" s="96">
        <f>'Norma Urbana - ANU base'!$B13</f>
        <v>9</v>
      </c>
      <c r="C14" s="91" t="str">
        <f>'Norma Urbana - ANU base'!$C13</f>
        <v>P001040</v>
      </c>
      <c r="D14" s="51">
        <f>'Norma Urbana - ANU base'!$D13</f>
        <v>426.31002807617</v>
      </c>
      <c r="E14" s="80">
        <f>'Norma Urbana - ANU base'!$F13</f>
        <v>70</v>
      </c>
      <c r="F14" s="89">
        <f>'Norma Urbana - ANU base'!$G13</f>
        <v>29841.7019653319</v>
      </c>
      <c r="G14" s="53">
        <f>'Norma Urbana - ANU base'!$H13</f>
        <v>6.7341554720516455E-3</v>
      </c>
      <c r="H14" s="298"/>
      <c r="I14" s="293"/>
      <c r="J14" s="306"/>
      <c r="K14" s="295"/>
      <c r="L14" s="97">
        <f>'Cálculo de área y costos'!$F11</f>
        <v>254.48807740006399</v>
      </c>
      <c r="M14" s="69">
        <f t="shared" si="0"/>
        <v>171.82195067610601</v>
      </c>
      <c r="N14" s="54">
        <f t="shared" si="1"/>
        <v>0.59695540953729076</v>
      </c>
      <c r="O14" s="98">
        <f t="shared" si="2"/>
        <v>0.40304459046270924</v>
      </c>
      <c r="P14" s="99">
        <f t="shared" si="3"/>
        <v>13598.599555728615</v>
      </c>
      <c r="Q14" s="1"/>
      <c r="R14" s="1"/>
      <c r="S14" s="1"/>
    </row>
    <row r="15" spans="2:19" ht="16.5" customHeight="1" x14ac:dyDescent="0.3">
      <c r="B15" s="96">
        <f>'Norma Urbana - ANU base'!$B14</f>
        <v>10</v>
      </c>
      <c r="C15" s="91" t="str">
        <f>'Norma Urbana - ANU base'!$C14</f>
        <v>P001041</v>
      </c>
      <c r="D15" s="51">
        <f>'Norma Urbana - ANU base'!$D14</f>
        <v>1966.1914978027301</v>
      </c>
      <c r="E15" s="80">
        <f>'Norma Urbana - ANU base'!$F14</f>
        <v>70</v>
      </c>
      <c r="F15" s="89">
        <f>'Norma Urbana - ANU base'!$G14</f>
        <v>137633.40484619112</v>
      </c>
      <c r="G15" s="53">
        <f>'Norma Urbana - ANU base'!$H14</f>
        <v>3.1058709300790677E-2</v>
      </c>
      <c r="H15" s="298"/>
      <c r="I15" s="293"/>
      <c r="J15" s="306"/>
      <c r="K15" s="295"/>
      <c r="L15" s="97">
        <f>'Cálculo de área y costos'!$F12</f>
        <v>1173.728650799568</v>
      </c>
      <c r="M15" s="69">
        <f t="shared" si="0"/>
        <v>792.4628470031621</v>
      </c>
      <c r="N15" s="54">
        <f t="shared" si="1"/>
        <v>0.59695540953729087</v>
      </c>
      <c r="O15" s="98">
        <f t="shared" si="2"/>
        <v>0.40304459046270913</v>
      </c>
      <c r="P15" s="99">
        <f t="shared" ref="P15:P78" si="4">IFERROR((($I$6+$K$6)/$M$80)*$M15,"")</f>
        <v>62718.324851885322</v>
      </c>
      <c r="Q15" s="1"/>
      <c r="R15" s="1"/>
      <c r="S15" s="1"/>
    </row>
    <row r="16" spans="2:19" ht="16.5" customHeight="1" x14ac:dyDescent="0.3">
      <c r="B16" s="96">
        <f>'Norma Urbana - ANU base'!$B15</f>
        <v>11</v>
      </c>
      <c r="C16" s="91" t="str">
        <f>'Norma Urbana - ANU base'!$C15</f>
        <v>P001035</v>
      </c>
      <c r="D16" s="51">
        <f>'Norma Urbana - ANU base'!$D15</f>
        <v>254.28042602539</v>
      </c>
      <c r="E16" s="80">
        <f>'Norma Urbana - ANU base'!$F15</f>
        <v>70</v>
      </c>
      <c r="F16" s="89">
        <f>'Norma Urbana - ANU base'!$G15</f>
        <v>17799.6298217773</v>
      </c>
      <c r="G16" s="53">
        <f>'Norma Urbana - ANU base'!$H15</f>
        <v>4.0167103975526251E-3</v>
      </c>
      <c r="H16" s="298"/>
      <c r="I16" s="293"/>
      <c r="J16" s="306"/>
      <c r="K16" s="295"/>
      <c r="L16" s="97">
        <f>'Cálculo de área y costos'!$F13</f>
        <v>151.79407585530345</v>
      </c>
      <c r="M16" s="69">
        <f t="shared" si="0"/>
        <v>102.48635017008655</v>
      </c>
      <c r="N16" s="54">
        <f t="shared" si="1"/>
        <v>0.59695540953729076</v>
      </c>
      <c r="O16" s="98">
        <f t="shared" si="2"/>
        <v>0.40304459046270924</v>
      </c>
      <c r="P16" s="99">
        <f t="shared" si="4"/>
        <v>8111.1338243291957</v>
      </c>
      <c r="Q16" s="1"/>
      <c r="R16" s="1"/>
      <c r="S16" s="1"/>
    </row>
    <row r="17" spans="2:16" ht="16.5" customHeight="1" x14ac:dyDescent="0.3">
      <c r="B17" s="96">
        <f>'Norma Urbana - ANU base'!$B16</f>
        <v>12</v>
      </c>
      <c r="C17" s="91" t="str">
        <f>'Norma Urbana - ANU base'!$C16</f>
        <v>P001013</v>
      </c>
      <c r="D17" s="51">
        <f>'Norma Urbana - ANU base'!$D16</f>
        <v>331.04885864258</v>
      </c>
      <c r="E17" s="80">
        <f>'Norma Urbana - ANU base'!$F16</f>
        <v>70</v>
      </c>
      <c r="F17" s="89">
        <f>'Norma Urbana - ANU base'!$G16</f>
        <v>23173.4201049806</v>
      </c>
      <c r="G17" s="53">
        <f>'Norma Urbana - ANU base'!$H16</f>
        <v>5.2293737799338378E-3</v>
      </c>
      <c r="H17" s="298"/>
      <c r="I17" s="293"/>
      <c r="J17" s="306"/>
      <c r="K17" s="295"/>
      <c r="L17" s="97">
        <f>'Cálculo de área y costos'!$F14</f>
        <v>197.62140698783401</v>
      </c>
      <c r="M17" s="69">
        <f t="shared" si="0"/>
        <v>133.42745165474599</v>
      </c>
      <c r="N17" s="54">
        <f t="shared" si="1"/>
        <v>0.59695540953729076</v>
      </c>
      <c r="O17" s="98">
        <f t="shared" si="2"/>
        <v>0.40304459046270924</v>
      </c>
      <c r="P17" s="99">
        <f t="shared" si="4"/>
        <v>10559.922510800296</v>
      </c>
    </row>
    <row r="18" spans="2:16" ht="16.5" customHeight="1" x14ac:dyDescent="0.3">
      <c r="B18" s="96">
        <f>'Norma Urbana - ANU base'!$B17</f>
        <v>13</v>
      </c>
      <c r="C18" s="91" t="str">
        <f>'Norma Urbana - ANU base'!$C17</f>
        <v>P001038</v>
      </c>
      <c r="D18" s="51">
        <f>'Norma Urbana - ANU base'!$D17</f>
        <v>593.65213012695006</v>
      </c>
      <c r="E18" s="80">
        <f>'Norma Urbana - ANU base'!$F17</f>
        <v>70</v>
      </c>
      <c r="F18" s="89">
        <f>'Norma Urbana - ANU base'!$G17</f>
        <v>41555.6491088865</v>
      </c>
      <c r="G18" s="53">
        <f>'Norma Urbana - ANU base'!$H17</f>
        <v>9.3775550123236309E-3</v>
      </c>
      <c r="H18" s="298"/>
      <c r="I18" s="293"/>
      <c r="J18" s="306"/>
      <c r="K18" s="295"/>
      <c r="L18" s="97">
        <f>'Cálculo de área y costos'!$F15</f>
        <v>354.38385046261845</v>
      </c>
      <c r="M18" s="69">
        <f t="shared" si="0"/>
        <v>239.2682796643316</v>
      </c>
      <c r="N18" s="54">
        <f t="shared" si="1"/>
        <v>0.59695540953729065</v>
      </c>
      <c r="O18" s="98">
        <f t="shared" si="2"/>
        <v>0.40304459046270935</v>
      </c>
      <c r="P18" s="99">
        <f t="shared" si="4"/>
        <v>18936.541627773517</v>
      </c>
    </row>
    <row r="19" spans="2:16" ht="16.5" customHeight="1" x14ac:dyDescent="0.3">
      <c r="B19" s="96">
        <f>'Norma Urbana - ANU base'!$B18</f>
        <v>14</v>
      </c>
      <c r="C19" s="91" t="str">
        <f>'Norma Urbana - ANU base'!$C18</f>
        <v>P001036</v>
      </c>
      <c r="D19" s="51">
        <f>'Norma Urbana - ANU base'!$D18</f>
        <v>1128.0834655761701</v>
      </c>
      <c r="E19" s="80">
        <f>'Norma Urbana - ANU base'!$F18</f>
        <v>70</v>
      </c>
      <c r="F19" s="89">
        <f>'Norma Urbana - ANU base'!$G18</f>
        <v>78965.8425903319</v>
      </c>
      <c r="G19" s="53">
        <f>'Norma Urbana - ANU base'!$H18</f>
        <v>1.7819635810404692E-2</v>
      </c>
      <c r="H19" s="298"/>
      <c r="I19" s="293"/>
      <c r="J19" s="306"/>
      <c r="K19" s="295"/>
      <c r="L19" s="97">
        <f>'Cálculo de área y costos'!$F16</f>
        <v>673.41552718526884</v>
      </c>
      <c r="M19" s="69">
        <f t="shared" si="0"/>
        <v>454.66793839090121</v>
      </c>
      <c r="N19" s="54">
        <f t="shared" si="1"/>
        <v>0.59695540953729076</v>
      </c>
      <c r="O19" s="98">
        <f t="shared" si="2"/>
        <v>0.40304459046270924</v>
      </c>
      <c r="P19" s="99">
        <f t="shared" si="4"/>
        <v>35984.035803793005</v>
      </c>
    </row>
    <row r="20" spans="2:16" ht="16.5" customHeight="1" x14ac:dyDescent="0.3">
      <c r="B20" s="96">
        <f>'Norma Urbana - ANU base'!$B19</f>
        <v>15</v>
      </c>
      <c r="C20" s="83">
        <f>'Norma Urbana - ANU base'!$C19</f>
        <v>49550</v>
      </c>
      <c r="D20" s="51">
        <f>'Norma Urbana - ANU base'!$D19</f>
        <v>286.92251586914</v>
      </c>
      <c r="E20" s="80">
        <f>'Norma Urbana - ANU base'!$F19</f>
        <v>70</v>
      </c>
      <c r="F20" s="89">
        <f>'Norma Urbana - ANU base'!$G19</f>
        <v>20084.5761108398</v>
      </c>
      <c r="G20" s="53">
        <f>'Norma Urbana - ANU base'!$H19</f>
        <v>4.5323372734496553E-3</v>
      </c>
      <c r="H20" s="298"/>
      <c r="I20" s="293"/>
      <c r="J20" s="306"/>
      <c r="K20" s="295"/>
      <c r="L20" s="97">
        <f>'Cálculo de área y costos'!$F17</f>
        <v>171.27994796613228</v>
      </c>
      <c r="M20" s="69">
        <f t="shared" si="0"/>
        <v>115.64256790300772</v>
      </c>
      <c r="N20" s="54">
        <f t="shared" si="1"/>
        <v>0.59695540953729076</v>
      </c>
      <c r="O20" s="98">
        <f t="shared" si="2"/>
        <v>0.40304459046270924</v>
      </c>
      <c r="P20" s="99">
        <f t="shared" si="4"/>
        <v>9152.3636317780638</v>
      </c>
    </row>
    <row r="21" spans="2:16" ht="16.5" customHeight="1" x14ac:dyDescent="0.3">
      <c r="B21" s="96">
        <f>'Norma Urbana - ANU base'!$B20</f>
        <v>16</v>
      </c>
      <c r="C21" s="83">
        <f>'Norma Urbana - ANU base'!$C20</f>
        <v>150355</v>
      </c>
      <c r="D21" s="51">
        <f>'Norma Urbana - ANU base'!$D20</f>
        <v>450.16174316406</v>
      </c>
      <c r="E21" s="80">
        <f>'Norma Urbana - ANU base'!$F20</f>
        <v>70</v>
      </c>
      <c r="F21" s="89">
        <f>'Norma Urbana - ANU base'!$G20</f>
        <v>31511.3220214842</v>
      </c>
      <c r="G21" s="53">
        <f>'Norma Urbana - ANU base'!$H20</f>
        <v>7.1109262423799304E-3</v>
      </c>
      <c r="H21" s="298"/>
      <c r="I21" s="293"/>
      <c r="J21" s="306"/>
      <c r="K21" s="295"/>
      <c r="L21" s="97">
        <f>'Cálculo de área y costos'!$F18</f>
        <v>268.72648774852212</v>
      </c>
      <c r="M21" s="69">
        <f t="shared" si="0"/>
        <v>181.43525541553788</v>
      </c>
      <c r="N21" s="54">
        <f t="shared" si="1"/>
        <v>0.59695540953729076</v>
      </c>
      <c r="O21" s="98">
        <f t="shared" si="2"/>
        <v>0.40304459046270924</v>
      </c>
      <c r="P21" s="99">
        <f t="shared" si="4"/>
        <v>14359.430643050808</v>
      </c>
    </row>
    <row r="22" spans="2:16" ht="16.5" customHeight="1" x14ac:dyDescent="0.3">
      <c r="B22" s="96">
        <f>'Norma Urbana - ANU base'!$B21</f>
        <v>17</v>
      </c>
      <c r="C22" s="83">
        <f>'Norma Urbana - ANU base'!$C21</f>
        <v>52162</v>
      </c>
      <c r="D22" s="51">
        <f>'Norma Urbana - ANU base'!$D21</f>
        <v>463.65509033203</v>
      </c>
      <c r="E22" s="80">
        <f>'Norma Urbana - ANU base'!$F21</f>
        <v>70</v>
      </c>
      <c r="F22" s="89">
        <f>'Norma Urbana - ANU base'!$G21</f>
        <v>32455.8563232421</v>
      </c>
      <c r="G22" s="53">
        <f>'Norma Urbana - ANU base'!$H21</f>
        <v>7.3240722902867417E-3</v>
      </c>
      <c r="H22" s="298"/>
      <c r="I22" s="293"/>
      <c r="J22" s="306"/>
      <c r="K22" s="295"/>
      <c r="L22" s="97">
        <f>'Cálculo de área y costos'!$F19</f>
        <v>276.7814143332065</v>
      </c>
      <c r="M22" s="69">
        <f t="shared" si="0"/>
        <v>186.8736759988235</v>
      </c>
      <c r="N22" s="54">
        <f t="shared" si="1"/>
        <v>0.59695540953729076</v>
      </c>
      <c r="O22" s="98">
        <f t="shared" si="2"/>
        <v>0.40304459046270924</v>
      </c>
      <c r="P22" s="99">
        <f t="shared" si="4"/>
        <v>14789.846567423256</v>
      </c>
    </row>
    <row r="23" spans="2:16" ht="16.5" customHeight="1" x14ac:dyDescent="0.3">
      <c r="B23" s="96">
        <f>'Norma Urbana - ANU base'!$B22</f>
        <v>18</v>
      </c>
      <c r="C23" s="83">
        <f>'Norma Urbana - ANU base'!$C22</f>
        <v>133556</v>
      </c>
      <c r="D23" s="51">
        <f>'Norma Urbana - ANU base'!$D22</f>
        <v>3920.6461181640602</v>
      </c>
      <c r="E23" s="80">
        <f>'Norma Urbana - ANU base'!$F22</f>
        <v>70</v>
      </c>
      <c r="F23" s="89">
        <f>'Norma Urbana - ANU base'!$G22</f>
        <v>274445.2282714842</v>
      </c>
      <c r="G23" s="53">
        <f>'Norma Urbana - ANU base'!$H22</f>
        <v>6.1932018418049468E-2</v>
      </c>
      <c r="H23" s="298"/>
      <c r="I23" s="293"/>
      <c r="J23" s="306"/>
      <c r="K23" s="295"/>
      <c r="L23" s="97">
        <f>'Cálculo de área y costos'!$F20</f>
        <v>2340.4509091194159</v>
      </c>
      <c r="M23" s="69">
        <f t="shared" si="0"/>
        <v>1580.1952090446443</v>
      </c>
      <c r="N23" s="54">
        <f t="shared" si="1"/>
        <v>0.59695540953729076</v>
      </c>
      <c r="O23" s="98">
        <f t="shared" si="2"/>
        <v>0.40304459046270924</v>
      </c>
      <c r="P23" s="99">
        <f t="shared" si="4"/>
        <v>125062.26231935814</v>
      </c>
    </row>
    <row r="24" spans="2:16" ht="16.5" customHeight="1" x14ac:dyDescent="0.3">
      <c r="B24" s="96">
        <f>'Norma Urbana - ANU base'!$B23</f>
        <v>19</v>
      </c>
      <c r="C24" s="91" t="str">
        <f>'Norma Urbana - ANU base'!$C23</f>
        <v>P001014</v>
      </c>
      <c r="D24" s="51">
        <f>'Norma Urbana - ANU base'!$D23</f>
        <v>428.82055664063</v>
      </c>
      <c r="E24" s="80">
        <f>'Norma Urbana - ANU base'!$F23</f>
        <v>70</v>
      </c>
      <c r="F24" s="89">
        <f>'Norma Urbana - ANU base'!$G23</f>
        <v>30017.438964844099</v>
      </c>
      <c r="G24" s="53">
        <f>'Norma Urbana - ANU base'!$H23</f>
        <v>6.7738127368511484E-3</v>
      </c>
      <c r="H24" s="298"/>
      <c r="I24" s="293"/>
      <c r="J24" s="306"/>
      <c r="K24" s="295"/>
      <c r="L24" s="97">
        <f>'Cálculo de área y costos'!$F21</f>
        <v>255.98675100741627</v>
      </c>
      <c r="M24" s="69">
        <f t="shared" si="0"/>
        <v>172.83380563321373</v>
      </c>
      <c r="N24" s="54">
        <f t="shared" si="1"/>
        <v>0.59695540953729076</v>
      </c>
      <c r="O24" s="98">
        <f t="shared" si="2"/>
        <v>0.40304459046270924</v>
      </c>
      <c r="P24" s="99">
        <f t="shared" si="4"/>
        <v>13678.681351541332</v>
      </c>
    </row>
    <row r="25" spans="2:16" ht="16.5" customHeight="1" x14ac:dyDescent="0.3">
      <c r="B25" s="96">
        <f>'Norma Urbana - ANU base'!$B24</f>
        <v>20</v>
      </c>
      <c r="C25" s="91" t="str">
        <f>'Norma Urbana - ANU base'!$C24</f>
        <v>P001012</v>
      </c>
      <c r="D25" s="51">
        <f>'Norma Urbana - ANU base'!$D24</f>
        <v>1629.91259765625</v>
      </c>
      <c r="E25" s="80">
        <f>'Norma Urbana - ANU base'!$F24</f>
        <v>70</v>
      </c>
      <c r="F25" s="89">
        <f>'Norma Urbana - ANU base'!$G24</f>
        <v>114093.8818359375</v>
      </c>
      <c r="G25" s="53">
        <f>'Norma Urbana - ANU base'!$H24</f>
        <v>2.5746719794523858E-2</v>
      </c>
      <c r="H25" s="298"/>
      <c r="I25" s="293"/>
      <c r="J25" s="306"/>
      <c r="K25" s="295"/>
      <c r="L25" s="97">
        <f>'Cálculo de área y costos'!$F22</f>
        <v>972.98514224387623</v>
      </c>
      <c r="M25" s="69">
        <f t="shared" si="0"/>
        <v>656.92745541237377</v>
      </c>
      <c r="N25" s="54">
        <f t="shared" si="1"/>
        <v>0.59695540953729076</v>
      </c>
      <c r="O25" s="98">
        <f t="shared" si="2"/>
        <v>0.40304459046270924</v>
      </c>
      <c r="P25" s="99">
        <f t="shared" si="4"/>
        <v>51991.572486314006</v>
      </c>
    </row>
    <row r="26" spans="2:16" ht="16.5" customHeight="1" x14ac:dyDescent="0.3">
      <c r="B26" s="96">
        <f>'Norma Urbana - ANU base'!$B25</f>
        <v>21</v>
      </c>
      <c r="C26" s="83">
        <f>'Norma Urbana - ANU base'!$C25</f>
        <v>52164</v>
      </c>
      <c r="D26" s="51">
        <f>'Norma Urbana - ANU base'!$D25</f>
        <v>250.33569335938</v>
      </c>
      <c r="E26" s="80">
        <f>'Norma Urbana - ANU base'!$F25</f>
        <v>70</v>
      </c>
      <c r="F26" s="89">
        <f>'Norma Urbana - ANU base'!$G25</f>
        <v>17523.498535156599</v>
      </c>
      <c r="G26" s="53">
        <f>'Norma Urbana - ANU base'!$H25</f>
        <v>3.954397898856616E-3</v>
      </c>
      <c r="H26" s="298"/>
      <c r="I26" s="293"/>
      <c r="J26" s="306"/>
      <c r="K26" s="295"/>
      <c r="L26" s="97">
        <f>'Cálculo de área y costos'!$F23</f>
        <v>149.43924635115033</v>
      </c>
      <c r="M26" s="69">
        <f t="shared" si="0"/>
        <v>100.89644700822967</v>
      </c>
      <c r="N26" s="54">
        <f t="shared" si="1"/>
        <v>0.59695540953729076</v>
      </c>
      <c r="O26" s="98">
        <f t="shared" si="2"/>
        <v>0.40304459046270924</v>
      </c>
      <c r="P26" s="99">
        <f t="shared" si="4"/>
        <v>7985.3032401378068</v>
      </c>
    </row>
    <row r="27" spans="2:16" ht="16.5" customHeight="1" x14ac:dyDescent="0.3">
      <c r="B27" s="96">
        <f>'Norma Urbana - ANU base'!$B26</f>
        <v>22</v>
      </c>
      <c r="C27" s="83">
        <f>'Norma Urbana - ANU base'!$C26</f>
        <v>51984</v>
      </c>
      <c r="D27" s="51">
        <f>'Norma Urbana - ANU base'!$D26</f>
        <v>354.52947998047</v>
      </c>
      <c r="E27" s="80">
        <f>'Norma Urbana - ANU base'!$F26</f>
        <v>70</v>
      </c>
      <c r="F27" s="89">
        <f>'Norma Urbana - ANU base'!$G26</f>
        <v>24817.0635986329</v>
      </c>
      <c r="G27" s="53">
        <f>'Norma Urbana - ANU base'!$H26</f>
        <v>5.6002826121358158E-3</v>
      </c>
      <c r="H27" s="298"/>
      <c r="I27" s="293"/>
      <c r="J27" s="306"/>
      <c r="K27" s="295"/>
      <c r="L27" s="97">
        <f>'Cálculo de área y costos'!$F24</f>
        <v>211.63829091478419</v>
      </c>
      <c r="M27" s="69">
        <f t="shared" si="0"/>
        <v>142.89118906568581</v>
      </c>
      <c r="N27" s="54">
        <f t="shared" si="1"/>
        <v>0.59695540953729076</v>
      </c>
      <c r="O27" s="98">
        <f t="shared" si="2"/>
        <v>0.40304459046270924</v>
      </c>
      <c r="P27" s="99">
        <f t="shared" si="4"/>
        <v>11308.916308423588</v>
      </c>
    </row>
    <row r="28" spans="2:16" ht="16.5" customHeight="1" x14ac:dyDescent="0.3">
      <c r="B28" s="96">
        <f>'Norma Urbana - ANU base'!$B27</f>
        <v>23</v>
      </c>
      <c r="C28" s="83">
        <f>'Norma Urbana - ANU base'!$C27</f>
        <v>50901</v>
      </c>
      <c r="D28" s="51">
        <f>'Norma Urbana - ANU base'!$D27</f>
        <v>249.45953369141</v>
      </c>
      <c r="E28" s="80">
        <f>'Norma Urbana - ANU base'!$F27</f>
        <v>70</v>
      </c>
      <c r="F28" s="89">
        <f>'Norma Urbana - ANU base'!$G27</f>
        <v>17462.167358398699</v>
      </c>
      <c r="G28" s="53">
        <f>'Norma Urbana - ANU base'!$H27</f>
        <v>3.9405577472442378E-3</v>
      </c>
      <c r="H28" s="298"/>
      <c r="I28" s="293"/>
      <c r="J28" s="306"/>
      <c r="K28" s="295"/>
      <c r="L28" s="97">
        <f>'Cálculo de área y costos'!$F25</f>
        <v>148.91621809773724</v>
      </c>
      <c r="M28" s="69">
        <f t="shared" si="0"/>
        <v>100.54331559367276</v>
      </c>
      <c r="N28" s="54">
        <f t="shared" si="1"/>
        <v>0.59695540953729076</v>
      </c>
      <c r="O28" s="98">
        <f t="shared" si="2"/>
        <v>0.40304459046270924</v>
      </c>
      <c r="P28" s="99">
        <f t="shared" si="4"/>
        <v>7957.3551655279471</v>
      </c>
    </row>
    <row r="29" spans="2:16" ht="16.5" customHeight="1" x14ac:dyDescent="0.3">
      <c r="B29" s="96">
        <f>'Norma Urbana - ANU base'!$B28</f>
        <v>24</v>
      </c>
      <c r="C29" s="83">
        <f>'Norma Urbana - ANU base'!$C28</f>
        <v>50903</v>
      </c>
      <c r="D29" s="51">
        <f>'Norma Urbana - ANU base'!$D28</f>
        <v>449.13095092773</v>
      </c>
      <c r="E29" s="80">
        <f>'Norma Urbana - ANU base'!$F28</f>
        <v>70</v>
      </c>
      <c r="F29" s="89">
        <f>'Norma Urbana - ANU base'!$G28</f>
        <v>31439.166564941101</v>
      </c>
      <c r="G29" s="53">
        <f>'Norma Urbana - ANU base'!$H28</f>
        <v>7.0946434558591545E-3</v>
      </c>
      <c r="H29" s="298"/>
      <c r="I29" s="293"/>
      <c r="J29" s="306"/>
      <c r="K29" s="295"/>
      <c r="L29" s="97">
        <f>'Cálculo de área y costos'!$F26</f>
        <v>268.11115074693589</v>
      </c>
      <c r="M29" s="69">
        <f t="shared" si="0"/>
        <v>181.01980018079411</v>
      </c>
      <c r="N29" s="54">
        <f t="shared" si="1"/>
        <v>0.59695540953729076</v>
      </c>
      <c r="O29" s="98">
        <f t="shared" si="2"/>
        <v>0.40304459046270924</v>
      </c>
      <c r="P29" s="99">
        <f t="shared" si="4"/>
        <v>14326.550039912612</v>
      </c>
    </row>
    <row r="30" spans="2:16" ht="16.5" customHeight="1" x14ac:dyDescent="0.3">
      <c r="B30" s="96">
        <f>'Norma Urbana - ANU base'!$B29</f>
        <v>25</v>
      </c>
      <c r="C30" s="83">
        <f>'Norma Urbana - ANU base'!$C29</f>
        <v>50905</v>
      </c>
      <c r="D30" s="51">
        <f>'Norma Urbana - ANU base'!$D29</f>
        <v>444.52648925781</v>
      </c>
      <c r="E30" s="80">
        <f>'Norma Urbana - ANU base'!$F29</f>
        <v>70</v>
      </c>
      <c r="F30" s="89">
        <f>'Norma Urbana - ANU base'!$G29</f>
        <v>31116.8542480467</v>
      </c>
      <c r="G30" s="53">
        <f>'Norma Urbana - ANU base'!$H29</f>
        <v>7.0219096267013668E-3</v>
      </c>
      <c r="H30" s="298"/>
      <c r="I30" s="293"/>
      <c r="J30" s="306"/>
      <c r="K30" s="295"/>
      <c r="L30" s="97">
        <f>'Cálculo de área y costos'!$F27</f>
        <v>265.36249244507007</v>
      </c>
      <c r="M30" s="69">
        <f t="shared" si="0"/>
        <v>179.16399681273992</v>
      </c>
      <c r="N30" s="54">
        <f t="shared" si="1"/>
        <v>0.59695540953729087</v>
      </c>
      <c r="O30" s="98">
        <f t="shared" si="2"/>
        <v>0.40304459046270913</v>
      </c>
      <c r="P30" s="99">
        <f t="shared" si="4"/>
        <v>14179.67516882054</v>
      </c>
    </row>
    <row r="31" spans="2:16" ht="16.5" customHeight="1" x14ac:dyDescent="0.3">
      <c r="B31" s="96">
        <f>'Norma Urbana - ANU base'!$B30</f>
        <v>26</v>
      </c>
      <c r="C31" s="83">
        <f>'Norma Urbana - ANU base'!$C30</f>
        <v>50907</v>
      </c>
      <c r="D31" s="51">
        <f>'Norma Urbana - ANU base'!$D30</f>
        <v>426.0592956543</v>
      </c>
      <c r="E31" s="80">
        <f>'Norma Urbana - ANU base'!$F30</f>
        <v>70</v>
      </c>
      <c r="F31" s="89">
        <f>'Norma Urbana - ANU base'!$G30</f>
        <v>29824.150695801</v>
      </c>
      <c r="G31" s="53">
        <f>'Norma Urbana - ANU base'!$H30</f>
        <v>6.7301948072782261E-3</v>
      </c>
      <c r="H31" s="298"/>
      <c r="I31" s="293"/>
      <c r="J31" s="306"/>
      <c r="K31" s="295"/>
      <c r="L31" s="97">
        <f>'Cálculo de área y costos'!$F28</f>
        <v>254.33840132448231</v>
      </c>
      <c r="M31" s="69">
        <f t="shared" si="0"/>
        <v>171.7208943298177</v>
      </c>
      <c r="N31" s="54">
        <f t="shared" si="1"/>
        <v>0.59695540953729076</v>
      </c>
      <c r="O31" s="98">
        <f t="shared" si="2"/>
        <v>0.40304459046270924</v>
      </c>
      <c r="P31" s="99">
        <f t="shared" si="4"/>
        <v>13590.601597491426</v>
      </c>
    </row>
    <row r="32" spans="2:16" ht="16.5" customHeight="1" x14ac:dyDescent="0.3">
      <c r="B32" s="96">
        <f>'Norma Urbana - ANU base'!$B31</f>
        <v>27</v>
      </c>
      <c r="C32" s="83">
        <f>'Norma Urbana - ANU base'!$C31</f>
        <v>53669</v>
      </c>
      <c r="D32" s="51">
        <f>'Norma Urbana - ANU base'!$D31</f>
        <v>289.27639770508</v>
      </c>
      <c r="E32" s="80">
        <f>'Norma Urbana - ANU base'!$F31</f>
        <v>70</v>
      </c>
      <c r="F32" s="89">
        <f>'Norma Urbana - ANU base'!$G31</f>
        <v>20249.3478393556</v>
      </c>
      <c r="G32" s="53">
        <f>'Norma Urbana - ANU base'!$H31</f>
        <v>4.5695200869002124E-3</v>
      </c>
      <c r="H32" s="298"/>
      <c r="I32" s="293"/>
      <c r="J32" s="306"/>
      <c r="K32" s="295"/>
      <c r="L32" s="97">
        <f>'Cálculo de área y costos'!$F29</f>
        <v>172.68511046150823</v>
      </c>
      <c r="M32" s="69">
        <f t="shared" si="0"/>
        <v>116.59128724357177</v>
      </c>
      <c r="N32" s="54">
        <f t="shared" si="1"/>
        <v>0.59695540953729076</v>
      </c>
      <c r="O32" s="98">
        <f t="shared" si="2"/>
        <v>0.40304459046270924</v>
      </c>
      <c r="P32" s="99">
        <f t="shared" si="4"/>
        <v>9227.448650614946</v>
      </c>
    </row>
    <row r="33" spans="2:16" ht="16.5" customHeight="1" x14ac:dyDescent="0.3">
      <c r="B33" s="96">
        <f>'Norma Urbana - ANU base'!$B32</f>
        <v>28</v>
      </c>
      <c r="C33" s="91" t="str">
        <f>'Norma Urbana - ANU base'!$C32</f>
        <v>P001011</v>
      </c>
      <c r="D33" s="51">
        <f>'Norma Urbana - ANU base'!$D32</f>
        <v>763.05575561523005</v>
      </c>
      <c r="E33" s="80">
        <f>'Norma Urbana - ANU base'!$F32</f>
        <v>70</v>
      </c>
      <c r="F33" s="89">
        <f>'Norma Urbana - ANU base'!$G32</f>
        <v>53413.902893066101</v>
      </c>
      <c r="G33" s="53">
        <f>'Norma Urbana - ANU base'!$H32</f>
        <v>1.2053519161502548E-2</v>
      </c>
      <c r="H33" s="298"/>
      <c r="I33" s="293"/>
      <c r="J33" s="306"/>
      <c r="K33" s="295"/>
      <c r="L33" s="97">
        <f>'Cálculo de área y costos'!$F30</f>
        <v>455.51026109307651</v>
      </c>
      <c r="M33" s="69">
        <f t="shared" si="0"/>
        <v>307.54549452215355</v>
      </c>
      <c r="N33" s="54">
        <f t="shared" si="1"/>
        <v>0.59695540953729076</v>
      </c>
      <c r="O33" s="98">
        <f t="shared" si="2"/>
        <v>0.40304459046270924</v>
      </c>
      <c r="P33" s="99">
        <f t="shared" si="4"/>
        <v>24340.242959172036</v>
      </c>
    </row>
    <row r="34" spans="2:16" ht="16.5" customHeight="1" x14ac:dyDescent="0.3">
      <c r="B34" s="96">
        <f>'Norma Urbana - ANU base'!$B33</f>
        <v>29</v>
      </c>
      <c r="C34" s="83">
        <f>'Norma Urbana - ANU base'!$C33</f>
        <v>112362</v>
      </c>
      <c r="D34" s="51">
        <f>'Norma Urbana - ANU base'!$D33</f>
        <v>498.38705444336</v>
      </c>
      <c r="E34" s="80">
        <f>'Norma Urbana - ANU base'!$F33</f>
        <v>70</v>
      </c>
      <c r="F34" s="89">
        <f>'Norma Urbana - ANU base'!$G33</f>
        <v>34887.0938110352</v>
      </c>
      <c r="G34" s="53">
        <f>'Norma Urbana - ANU base'!$H33</f>
        <v>7.8727116155939674E-3</v>
      </c>
      <c r="H34" s="298"/>
      <c r="I34" s="293"/>
      <c r="J34" s="306"/>
      <c r="K34" s="295"/>
      <c r="L34" s="97">
        <f>'Cálculo de área y costos'!$F31</f>
        <v>297.51484819331995</v>
      </c>
      <c r="M34" s="69">
        <f t="shared" si="0"/>
        <v>200.87220625004005</v>
      </c>
      <c r="N34" s="54">
        <f t="shared" si="1"/>
        <v>0.59695540953729065</v>
      </c>
      <c r="O34" s="98">
        <f t="shared" si="2"/>
        <v>0.40304459046270935</v>
      </c>
      <c r="P34" s="99">
        <f t="shared" si="4"/>
        <v>15897.739979795735</v>
      </c>
    </row>
    <row r="35" spans="2:16" ht="16.5" customHeight="1" x14ac:dyDescent="0.3">
      <c r="B35" s="96">
        <f>'Norma Urbana - ANU base'!$B34</f>
        <v>30</v>
      </c>
      <c r="C35" s="83">
        <f>'Norma Urbana - ANU base'!$C34</f>
        <v>59134</v>
      </c>
      <c r="D35" s="51">
        <f>'Norma Urbana - ANU base'!$D34</f>
        <v>675.83859252929994</v>
      </c>
      <c r="E35" s="80">
        <f>'Norma Urbana - ANU base'!$F34</f>
        <v>70</v>
      </c>
      <c r="F35" s="89">
        <f>'Norma Urbana - ANU base'!$G34</f>
        <v>47308.701477051</v>
      </c>
      <c r="G35" s="53">
        <f>'Norma Urbana - ANU base'!$H34</f>
        <v>1.0675803655483544E-2</v>
      </c>
      <c r="H35" s="298"/>
      <c r="I35" s="293"/>
      <c r="J35" s="306"/>
      <c r="K35" s="295"/>
      <c r="L35" s="97">
        <f>'Cálculo de área y costos'!$F32</f>
        <v>403.44550378443444</v>
      </c>
      <c r="M35" s="69">
        <f t="shared" si="0"/>
        <v>272.39308874486551</v>
      </c>
      <c r="N35" s="54">
        <f t="shared" si="1"/>
        <v>0.59695540953729076</v>
      </c>
      <c r="O35" s="98">
        <f t="shared" si="2"/>
        <v>0.40304459046270924</v>
      </c>
      <c r="P35" s="99">
        <f t="shared" si="4"/>
        <v>21558.156690771313</v>
      </c>
    </row>
    <row r="36" spans="2:16" ht="16.5" customHeight="1" x14ac:dyDescent="0.3">
      <c r="B36" s="96">
        <f>'Norma Urbana - ANU base'!$B35</f>
        <v>31</v>
      </c>
      <c r="C36" s="83">
        <f>'Norma Urbana - ANU base'!$C35</f>
        <v>54330</v>
      </c>
      <c r="D36" s="51">
        <f>'Norma Urbana - ANU base'!$D35</f>
        <v>299.9260559082</v>
      </c>
      <c r="E36" s="80">
        <f>'Norma Urbana - ANU base'!$F35</f>
        <v>70</v>
      </c>
      <c r="F36" s="89">
        <f>'Norma Urbana - ANU base'!$G35</f>
        <v>20994.823913574</v>
      </c>
      <c r="G36" s="53">
        <f>'Norma Urbana - ANU base'!$H35</f>
        <v>4.737746141510419E-3</v>
      </c>
      <c r="H36" s="298"/>
      <c r="I36" s="293"/>
      <c r="J36" s="306"/>
      <c r="K36" s="295"/>
      <c r="L36" s="97">
        <f>'Cálculo de área y costos'!$F33</f>
        <v>179.0424815355839</v>
      </c>
      <c r="M36" s="69">
        <f t="shared" si="0"/>
        <v>120.8835743726161</v>
      </c>
      <c r="N36" s="54">
        <f t="shared" si="1"/>
        <v>0.59695540953729076</v>
      </c>
      <c r="O36" s="98">
        <f t="shared" si="2"/>
        <v>0.40304459046270924</v>
      </c>
      <c r="P36" s="99">
        <f t="shared" si="4"/>
        <v>9567.1555019014322</v>
      </c>
    </row>
    <row r="37" spans="2:16" ht="16.5" customHeight="1" x14ac:dyDescent="0.3">
      <c r="B37" s="96">
        <f>'Norma Urbana - ANU base'!$B36</f>
        <v>32</v>
      </c>
      <c r="C37" s="83">
        <f>'Norma Urbana - ANU base'!$C36</f>
        <v>51969</v>
      </c>
      <c r="D37" s="51">
        <f>'Norma Urbana - ANU base'!$D36</f>
        <v>326.5686340332</v>
      </c>
      <c r="E37" s="80">
        <f>'Norma Urbana - ANU base'!$F36</f>
        <v>70</v>
      </c>
      <c r="F37" s="89">
        <f>'Norma Urbana - ANU base'!$G36</f>
        <v>22859.804382324</v>
      </c>
      <c r="G37" s="53">
        <f>'Norma Urbana - ANU base'!$H36</f>
        <v>5.1586024466733259E-3</v>
      </c>
      <c r="H37" s="298"/>
      <c r="I37" s="293"/>
      <c r="J37" s="306"/>
      <c r="K37" s="295"/>
      <c r="L37" s="97">
        <f>'Cálculo de área y costos'!$F34</f>
        <v>194.94691267132254</v>
      </c>
      <c r="M37" s="69">
        <f t="shared" si="0"/>
        <v>131.62172136187746</v>
      </c>
      <c r="N37" s="54">
        <f t="shared" si="1"/>
        <v>0.59695540953729076</v>
      </c>
      <c r="O37" s="98">
        <f t="shared" si="2"/>
        <v>0.40304459046270924</v>
      </c>
      <c r="P37" s="99">
        <f t="shared" si="4"/>
        <v>10417.010600757696</v>
      </c>
    </row>
    <row r="38" spans="2:16" ht="16.5" customHeight="1" x14ac:dyDescent="0.3">
      <c r="B38" s="96">
        <f>'Norma Urbana - ANU base'!$B37</f>
        <v>33</v>
      </c>
      <c r="C38" s="83">
        <f>'Norma Urbana - ANU base'!$C37</f>
        <v>51971</v>
      </c>
      <c r="D38" s="51">
        <f>'Norma Urbana - ANU base'!$D37</f>
        <v>388.66299438477</v>
      </c>
      <c r="E38" s="80">
        <f>'Norma Urbana - ANU base'!$F37</f>
        <v>70</v>
      </c>
      <c r="F38" s="89">
        <f>'Norma Urbana - ANU base'!$G37</f>
        <v>27206.409606933899</v>
      </c>
      <c r="G38" s="53">
        <f>'Norma Urbana - ANU base'!$H37</f>
        <v>6.1394685980798308E-3</v>
      </c>
      <c r="H38" s="298"/>
      <c r="I38" s="293"/>
      <c r="J38" s="306"/>
      <c r="K38" s="295"/>
      <c r="L38" s="97">
        <f>'Cálculo de área y costos'!$F35</f>
        <v>232.01447698495011</v>
      </c>
      <c r="M38" s="69">
        <f t="shared" si="0"/>
        <v>156.64851739981989</v>
      </c>
      <c r="N38" s="54">
        <f t="shared" si="1"/>
        <v>0.59695540953729076</v>
      </c>
      <c r="O38" s="98">
        <f t="shared" si="2"/>
        <v>0.40304459046270924</v>
      </c>
      <c r="P38" s="99">
        <f t="shared" si="4"/>
        <v>12397.720144233981</v>
      </c>
    </row>
    <row r="39" spans="2:16" ht="16.5" customHeight="1" x14ac:dyDescent="0.3">
      <c r="B39" s="96">
        <f>'Norma Urbana - ANU base'!$B38</f>
        <v>34</v>
      </c>
      <c r="C39" s="83">
        <f>'Norma Urbana - ANU base'!$C38</f>
        <v>51967</v>
      </c>
      <c r="D39" s="51">
        <f>'Norma Urbana - ANU base'!$D38</f>
        <v>353.08309936523</v>
      </c>
      <c r="E39" s="80">
        <f>'Norma Urbana - ANU base'!$F38</f>
        <v>70</v>
      </c>
      <c r="F39" s="89">
        <f>'Norma Urbana - ANU base'!$G38</f>
        <v>24715.816955566101</v>
      </c>
      <c r="G39" s="53">
        <f>'Norma Urbana - ANU base'!$H38</f>
        <v>5.5774350333942539E-3</v>
      </c>
      <c r="H39" s="298"/>
      <c r="I39" s="293"/>
      <c r="J39" s="306"/>
      <c r="K39" s="295"/>
      <c r="L39" s="97">
        <f>'Cálculo de área y costos'!$F36</f>
        <v>210.77486618226681</v>
      </c>
      <c r="M39" s="69">
        <f t="shared" si="0"/>
        <v>142.30823318296319</v>
      </c>
      <c r="N39" s="54">
        <f t="shared" si="1"/>
        <v>0.59695540953729076</v>
      </c>
      <c r="O39" s="98">
        <f t="shared" si="2"/>
        <v>0.40304459046270924</v>
      </c>
      <c r="P39" s="99">
        <f t="shared" si="4"/>
        <v>11262.779108976092</v>
      </c>
    </row>
    <row r="40" spans="2:16" ht="16.5" customHeight="1" x14ac:dyDescent="0.3">
      <c r="B40" s="96">
        <f>'Norma Urbana - ANU base'!$B39</f>
        <v>35</v>
      </c>
      <c r="C40" s="83">
        <f>'Norma Urbana - ANU base'!$C39</f>
        <v>65649</v>
      </c>
      <c r="D40" s="51">
        <f>'Norma Urbana - ANU base'!$D39</f>
        <v>1520.9960021972699</v>
      </c>
      <c r="E40" s="80">
        <f>'Norma Urbana - ANU base'!$F39</f>
        <v>70</v>
      </c>
      <c r="F40" s="89">
        <f>'Norma Urbana - ANU base'!$G39</f>
        <v>106469.7201538089</v>
      </c>
      <c r="G40" s="53">
        <f>'Norma Urbana - ANU base'!$H39</f>
        <v>2.4026231795174529E-2</v>
      </c>
      <c r="H40" s="298"/>
      <c r="I40" s="293"/>
      <c r="J40" s="306"/>
      <c r="K40" s="295"/>
      <c r="L40" s="97">
        <f>'Cálculo de área y costos'!$F37</f>
        <v>907.96679139625326</v>
      </c>
      <c r="M40" s="69">
        <f t="shared" si="0"/>
        <v>613.02921080101669</v>
      </c>
      <c r="N40" s="54">
        <f t="shared" si="1"/>
        <v>0.59695540953729076</v>
      </c>
      <c r="O40" s="98">
        <f t="shared" si="2"/>
        <v>0.40304459046270924</v>
      </c>
      <c r="P40" s="99">
        <f t="shared" si="4"/>
        <v>48517.309463921949</v>
      </c>
    </row>
    <row r="41" spans="2:16" ht="16.5" customHeight="1" x14ac:dyDescent="0.3">
      <c r="B41" s="96">
        <f>'Norma Urbana - ANU base'!$B40</f>
        <v>36</v>
      </c>
      <c r="C41" s="83">
        <f>'Norma Urbana - ANU base'!$C40</f>
        <v>141506</v>
      </c>
      <c r="D41" s="51">
        <f>'Norma Urbana - ANU base'!$D40</f>
        <v>976.49731445313</v>
      </c>
      <c r="E41" s="80">
        <f>'Norma Urbana - ANU base'!$F40</f>
        <v>70</v>
      </c>
      <c r="F41" s="89">
        <f>'Norma Urbana - ANU base'!$G40</f>
        <v>68354.812011719099</v>
      </c>
      <c r="G41" s="53">
        <f>'Norma Urbana - ANU base'!$H40</f>
        <v>1.5425123268255257E-2</v>
      </c>
      <c r="H41" s="298"/>
      <c r="I41" s="293"/>
      <c r="J41" s="306"/>
      <c r="K41" s="295"/>
      <c r="L41" s="97">
        <f>'Cálculo de área y costos'!$F38</f>
        <v>582.92535426143286</v>
      </c>
      <c r="M41" s="69">
        <f t="shared" si="0"/>
        <v>393.57196019169714</v>
      </c>
      <c r="N41" s="54">
        <f t="shared" si="1"/>
        <v>0.59695540953729076</v>
      </c>
      <c r="O41" s="98">
        <f t="shared" si="2"/>
        <v>0.40304459046270924</v>
      </c>
      <c r="P41" s="99">
        <f t="shared" si="4"/>
        <v>31148.68305213764</v>
      </c>
    </row>
    <row r="42" spans="2:16" ht="16.5" customHeight="1" x14ac:dyDescent="0.3">
      <c r="B42" s="96">
        <f>'Norma Urbana - ANU base'!$B41</f>
        <v>37</v>
      </c>
      <c r="C42" s="91" t="str">
        <f>'Norma Urbana - ANU base'!$C41</f>
        <v>P002445</v>
      </c>
      <c r="D42" s="51">
        <f>'Norma Urbana - ANU base'!$D41</f>
        <v>2795.6201477050799</v>
      </c>
      <c r="E42" s="80">
        <f>'Norma Urbana - ANU base'!$F41</f>
        <v>70</v>
      </c>
      <c r="F42" s="89">
        <f>'Norma Urbana - ANU base'!$G41</f>
        <v>195693.41033935559</v>
      </c>
      <c r="G42" s="53">
        <f>'Norma Urbana - ANU base'!$H41</f>
        <v>4.4160679964305866E-2</v>
      </c>
      <c r="H42" s="298"/>
      <c r="I42" s="293"/>
      <c r="J42" s="306"/>
      <c r="K42" s="295"/>
      <c r="L42" s="97">
        <f>'Cálculo de área y costos'!$F39</f>
        <v>1668.8605701839872</v>
      </c>
      <c r="M42" s="69">
        <f t="shared" si="0"/>
        <v>1126.7595775210928</v>
      </c>
      <c r="N42" s="54">
        <f t="shared" si="1"/>
        <v>0.59695540953729076</v>
      </c>
      <c r="O42" s="98">
        <f t="shared" si="2"/>
        <v>0.40304459046270924</v>
      </c>
      <c r="P42" s="99">
        <f t="shared" si="4"/>
        <v>89175.755658686379</v>
      </c>
    </row>
    <row r="43" spans="2:16" ht="16.5" customHeight="1" x14ac:dyDescent="0.3">
      <c r="B43" s="96">
        <f>'Norma Urbana - ANU base'!$B42</f>
        <v>38</v>
      </c>
      <c r="C43" s="83">
        <f>'Norma Urbana - ANU base'!$C42</f>
        <v>70890</v>
      </c>
      <c r="D43" s="51">
        <f>'Norma Urbana - ANU base'!$D42</f>
        <v>2808.5029907226599</v>
      </c>
      <c r="E43" s="80">
        <f>'Norma Urbana - ANU base'!$F42</f>
        <v>70</v>
      </c>
      <c r="F43" s="89">
        <f>'Norma Urbana - ANU base'!$G42</f>
        <v>196595.2093505862</v>
      </c>
      <c r="G43" s="53">
        <f>'Norma Urbana - ANU base'!$H42</f>
        <v>4.436418225627381E-2</v>
      </c>
      <c r="H43" s="298"/>
      <c r="I43" s="293"/>
      <c r="J43" s="306"/>
      <c r="K43" s="295"/>
      <c r="L43" s="97">
        <f>'Cálculo de área y costos'!$F40</f>
        <v>1676.5510530135514</v>
      </c>
      <c r="M43" s="69">
        <f t="shared" si="0"/>
        <v>1131.9519377091085</v>
      </c>
      <c r="N43" s="54">
        <f t="shared" si="1"/>
        <v>0.59695540953729076</v>
      </c>
      <c r="O43" s="98">
        <f t="shared" si="2"/>
        <v>0.40304459046270924</v>
      </c>
      <c r="P43" s="99">
        <f t="shared" si="4"/>
        <v>89586.697489273763</v>
      </c>
    </row>
    <row r="44" spans="2:16" ht="16.5" customHeight="1" x14ac:dyDescent="0.3">
      <c r="B44" s="96">
        <f>'Norma Urbana - ANU base'!$B43</f>
        <v>39</v>
      </c>
      <c r="C44" s="83">
        <f>'Norma Urbana - ANU base'!$C43</f>
        <v>148252</v>
      </c>
      <c r="D44" s="51">
        <f>'Norma Urbana - ANU base'!$D43</f>
        <v>2004.3837280273401</v>
      </c>
      <c r="E44" s="80">
        <f>'Norma Urbana - ANU base'!$F43</f>
        <v>70</v>
      </c>
      <c r="F44" s="89">
        <f>'Norma Urbana - ANU base'!$G43</f>
        <v>140306.8609619138</v>
      </c>
      <c r="G44" s="53">
        <f>'Norma Urbana - ANU base'!$H43</f>
        <v>3.1662008306722014E-2</v>
      </c>
      <c r="H44" s="298"/>
      <c r="I44" s="293"/>
      <c r="J44" s="306"/>
      <c r="K44" s="295"/>
      <c r="L44" s="97">
        <f>'Cálculo de área y costos'!$F41</f>
        <v>1196.5277092344425</v>
      </c>
      <c r="M44" s="69">
        <f t="shared" si="0"/>
        <v>807.85601879289766</v>
      </c>
      <c r="N44" s="54">
        <f t="shared" si="1"/>
        <v>0.59695540953729076</v>
      </c>
      <c r="O44" s="98">
        <f t="shared" si="2"/>
        <v>0.40304459046270924</v>
      </c>
      <c r="P44" s="99">
        <f t="shared" si="4"/>
        <v>63936.595149932058</v>
      </c>
    </row>
    <row r="45" spans="2:16" ht="16.5" customHeight="1" x14ac:dyDescent="0.3">
      <c r="B45" s="96">
        <f>'Norma Urbana - ANU base'!$B44</f>
        <v>40</v>
      </c>
      <c r="C45" s="91" t="str">
        <f>'Norma Urbana - ANU base'!$C44</f>
        <v>P001045</v>
      </c>
      <c r="D45" s="51">
        <f>'Norma Urbana - ANU base'!$D44</f>
        <v>558.20123291016</v>
      </c>
      <c r="E45" s="80">
        <f>'Norma Urbana - ANU base'!$F44</f>
        <v>70</v>
      </c>
      <c r="F45" s="89">
        <f>'Norma Urbana - ANU base'!$G44</f>
        <v>39074.086303711199</v>
      </c>
      <c r="G45" s="53">
        <f>'Norma Urbana - ANU base'!$H44</f>
        <v>8.817559146031384E-3</v>
      </c>
      <c r="H45" s="298"/>
      <c r="I45" s="293"/>
      <c r="J45" s="306"/>
      <c r="K45" s="295"/>
      <c r="L45" s="97">
        <f>'Cálculo de área y costos'!$F42</f>
        <v>333.22124559610518</v>
      </c>
      <c r="M45" s="69">
        <f t="shared" si="0"/>
        <v>224.97998731405482</v>
      </c>
      <c r="N45" s="54">
        <f t="shared" si="1"/>
        <v>0.59695540953729076</v>
      </c>
      <c r="O45" s="98">
        <f t="shared" si="2"/>
        <v>0.40304459046270924</v>
      </c>
      <c r="P45" s="99">
        <f t="shared" si="4"/>
        <v>17805.715413532347</v>
      </c>
    </row>
    <row r="46" spans="2:16" ht="16.5" customHeight="1" x14ac:dyDescent="0.3">
      <c r="B46" s="96">
        <f>'Norma Urbana - ANU base'!$B45</f>
        <v>41</v>
      </c>
      <c r="C46" s="91" t="str">
        <f>'Norma Urbana - ANU base'!$C45</f>
        <v>P001044</v>
      </c>
      <c r="D46" s="51">
        <f>'Norma Urbana - ANU base'!$D45</f>
        <v>587.98416137695006</v>
      </c>
      <c r="E46" s="80">
        <f>'Norma Urbana - ANU base'!$F45</f>
        <v>70</v>
      </c>
      <c r="F46" s="89">
        <f>'Norma Urbana - ANU base'!$G45</f>
        <v>41158.8912963865</v>
      </c>
      <c r="G46" s="53">
        <f>'Norma Urbana - ANU base'!$H45</f>
        <v>9.2880216205207759E-3</v>
      </c>
      <c r="H46" s="298"/>
      <c r="I46" s="293"/>
      <c r="J46" s="306"/>
      <c r="K46" s="295"/>
      <c r="L46" s="97">
        <f>'Cálculo de área y costos'!$F43</f>
        <v>351.00032585621767</v>
      </c>
      <c r="M46" s="69">
        <f t="shared" si="0"/>
        <v>236.98383552073238</v>
      </c>
      <c r="N46" s="54">
        <f t="shared" si="1"/>
        <v>0.59695540953729076</v>
      </c>
      <c r="O46" s="98">
        <f t="shared" si="2"/>
        <v>0.40304459046270924</v>
      </c>
      <c r="P46" s="99">
        <f t="shared" si="4"/>
        <v>18755.742603004004</v>
      </c>
    </row>
    <row r="47" spans="2:16" ht="16.5" customHeight="1" x14ac:dyDescent="0.3">
      <c r="B47" s="96">
        <f>'Norma Urbana - ANU base'!$B46</f>
        <v>42</v>
      </c>
      <c r="C47" s="91" t="str">
        <f>'Norma Urbana - ANU base'!$C46</f>
        <v>P001042</v>
      </c>
      <c r="D47" s="51">
        <f>'Norma Urbana - ANU base'!$D46</f>
        <v>5831.6554870605496</v>
      </c>
      <c r="E47" s="80">
        <f>'Norma Urbana - ANU base'!$F46</f>
        <v>70</v>
      </c>
      <c r="F47" s="89">
        <f>'Norma Urbana - ANU base'!$G46</f>
        <v>408215.88409423846</v>
      </c>
      <c r="G47" s="53">
        <f>'Norma Urbana - ANU base'!$H46</f>
        <v>9.211904980638197E-2</v>
      </c>
      <c r="H47" s="298"/>
      <c r="I47" s="293"/>
      <c r="J47" s="306"/>
      <c r="K47" s="295"/>
      <c r="L47" s="97">
        <f>'Cálculo de área y costos'!$F44</f>
        <v>3481.2382895586188</v>
      </c>
      <c r="M47" s="69">
        <f t="shared" si="0"/>
        <v>2350.4171975019308</v>
      </c>
      <c r="N47" s="54">
        <f t="shared" si="1"/>
        <v>0.59695540953729065</v>
      </c>
      <c r="O47" s="98">
        <f t="shared" si="2"/>
        <v>0.40304459046270935</v>
      </c>
      <c r="P47" s="99">
        <f t="shared" si="4"/>
        <v>186020.36661763623</v>
      </c>
    </row>
    <row r="48" spans="2:16" ht="16.5" customHeight="1" x14ac:dyDescent="0.3">
      <c r="B48" s="96">
        <f>'Norma Urbana - ANU base'!$B47</f>
        <v>43</v>
      </c>
      <c r="C48" s="83">
        <f>'Norma Urbana - ANU base'!$C47</f>
        <v>49650</v>
      </c>
      <c r="D48" s="51">
        <f>'Norma Urbana - ANU base'!$D47</f>
        <v>449.693359375</v>
      </c>
      <c r="E48" s="80">
        <f>'Norma Urbana - ANU base'!$F47</f>
        <v>70</v>
      </c>
      <c r="F48" s="89">
        <f>'Norma Urbana - ANU base'!$G47</f>
        <v>31478.53515625</v>
      </c>
      <c r="G48" s="53">
        <f>'Norma Urbana - ANU base'!$H47</f>
        <v>7.1035274737646275E-3</v>
      </c>
      <c r="H48" s="298"/>
      <c r="I48" s="293"/>
      <c r="J48" s="306"/>
      <c r="K48" s="295"/>
      <c r="L48" s="97">
        <f>'Cálculo de área y costos'!$F45</f>
        <v>268.4468835119032</v>
      </c>
      <c r="M48" s="69">
        <f t="shared" si="0"/>
        <v>181.2464758630968</v>
      </c>
      <c r="N48" s="54">
        <f t="shared" si="1"/>
        <v>0.59695540953729076</v>
      </c>
      <c r="O48" s="98">
        <f t="shared" si="2"/>
        <v>0.40304459046270924</v>
      </c>
      <c r="P48" s="99">
        <f t="shared" si="4"/>
        <v>14344.489958651322</v>
      </c>
    </row>
    <row r="49" spans="2:16" ht="16.5" customHeight="1" x14ac:dyDescent="0.3">
      <c r="B49" s="96">
        <f>'Norma Urbana - ANU base'!$B48</f>
        <v>44</v>
      </c>
      <c r="C49" s="83">
        <f>'Norma Urbana - ANU base'!$C48</f>
        <v>49648</v>
      </c>
      <c r="D49" s="51">
        <f>'Norma Urbana - ANU base'!$D48</f>
        <v>327.79138183594</v>
      </c>
      <c r="E49" s="80">
        <f>'Norma Urbana - ANU base'!$F48</f>
        <v>70</v>
      </c>
      <c r="F49" s="89">
        <f>'Norma Urbana - ANU base'!$G48</f>
        <v>22945.3967285158</v>
      </c>
      <c r="G49" s="53">
        <f>'Norma Urbana - ANU base'!$H48</f>
        <v>5.1779174363861405E-3</v>
      </c>
      <c r="H49" s="298"/>
      <c r="I49" s="293"/>
      <c r="J49" s="306"/>
      <c r="K49" s="295"/>
      <c r="L49" s="97">
        <f>'Cálculo de área y costos'!$F46</f>
        <v>195.67683858666803</v>
      </c>
      <c r="M49" s="69">
        <f t="shared" si="0"/>
        <v>132.11454324927197</v>
      </c>
      <c r="N49" s="54">
        <f t="shared" si="1"/>
        <v>0.59695540953729076</v>
      </c>
      <c r="O49" s="98">
        <f t="shared" si="2"/>
        <v>0.40304459046270924</v>
      </c>
      <c r="P49" s="99">
        <f t="shared" si="4"/>
        <v>10456.014275623485</v>
      </c>
    </row>
    <row r="50" spans="2:16" ht="16.5" customHeight="1" x14ac:dyDescent="0.3">
      <c r="B50" s="96">
        <f>'Norma Urbana - ANU base'!$B49</f>
        <v>45</v>
      </c>
      <c r="C50" s="83">
        <f>'Norma Urbana - ANU base'!$C49</f>
        <v>53266</v>
      </c>
      <c r="D50" s="51">
        <f>'Norma Urbana - ANU base'!$D49</f>
        <v>248.51931762695</v>
      </c>
      <c r="E50" s="80">
        <f>'Norma Urbana - ANU base'!$F49</f>
        <v>70</v>
      </c>
      <c r="F50" s="89">
        <f>'Norma Urbana - ANU base'!$G49</f>
        <v>17396.3522338865</v>
      </c>
      <c r="G50" s="53">
        <f>'Norma Urbana - ANU base'!$H49</f>
        <v>3.9257057364107915E-3</v>
      </c>
      <c r="H50" s="298"/>
      <c r="I50" s="293"/>
      <c r="J50" s="306"/>
      <c r="K50" s="295"/>
      <c r="L50" s="97">
        <f>'Cálculo de área y costos'!$F47</f>
        <v>148.35495103192397</v>
      </c>
      <c r="M50" s="69">
        <f t="shared" si="0"/>
        <v>100.16436659502602</v>
      </c>
      <c r="N50" s="54">
        <f t="shared" si="1"/>
        <v>0.59695540953729076</v>
      </c>
      <c r="O50" s="98">
        <f t="shared" si="2"/>
        <v>0.40304459046270924</v>
      </c>
      <c r="P50" s="99">
        <f t="shared" si="4"/>
        <v>7927.3637955989943</v>
      </c>
    </row>
    <row r="51" spans="2:16" ht="16.5" customHeight="1" x14ac:dyDescent="0.3">
      <c r="B51" s="96">
        <f>'Norma Urbana - ANU base'!$B50</f>
        <v>46</v>
      </c>
      <c r="C51" s="83">
        <f>'Norma Urbana - ANU base'!$C50</f>
        <v>50913</v>
      </c>
      <c r="D51" s="51">
        <f>'Norma Urbana - ANU base'!$D50</f>
        <v>257.85290527344</v>
      </c>
      <c r="E51" s="80">
        <f>'Norma Urbana - ANU base'!$F50</f>
        <v>70</v>
      </c>
      <c r="F51" s="89">
        <f>'Norma Urbana - ANU base'!$G50</f>
        <v>18049.7033691408</v>
      </c>
      <c r="G51" s="53">
        <f>'Norma Urbana - ANU base'!$H50</f>
        <v>4.0731426395658214E-3</v>
      </c>
      <c r="H51" s="298"/>
      <c r="I51" s="293"/>
      <c r="J51" s="306"/>
      <c r="K51" s="295"/>
      <c r="L51" s="97">
        <f>'Cálculo de área y costos'!$F48</f>
        <v>153.9266866678866</v>
      </c>
      <c r="M51" s="69">
        <f t="shared" si="0"/>
        <v>103.9262186055534</v>
      </c>
      <c r="N51" s="54">
        <f t="shared" si="1"/>
        <v>0.59695540953729065</v>
      </c>
      <c r="O51" s="98">
        <f t="shared" si="2"/>
        <v>0.40304459046270935</v>
      </c>
      <c r="P51" s="99">
        <f t="shared" si="4"/>
        <v>8225.0901272916562</v>
      </c>
    </row>
    <row r="52" spans="2:16" ht="16.5" customHeight="1" x14ac:dyDescent="0.3">
      <c r="B52" s="96">
        <f>'Norma Urbana - ANU base'!$B51</f>
        <v>47</v>
      </c>
      <c r="C52" s="83">
        <f>'Norma Urbana - ANU base'!$C51</f>
        <v>50915</v>
      </c>
      <c r="D52" s="51">
        <f>'Norma Urbana - ANU base'!$D51</f>
        <v>1016.9636535644501</v>
      </c>
      <c r="E52" s="80">
        <f>'Norma Urbana - ANU base'!$F51</f>
        <v>70</v>
      </c>
      <c r="F52" s="89">
        <f>'Norma Urbana - ANU base'!$G51</f>
        <v>71187.4557495115</v>
      </c>
      <c r="G52" s="53">
        <f>'Norma Urbana - ANU base'!$H51</f>
        <v>1.6064344963766731E-2</v>
      </c>
      <c r="H52" s="298"/>
      <c r="I52" s="293"/>
      <c r="J52" s="306"/>
      <c r="K52" s="295"/>
      <c r="L52" s="97">
        <f>'Cálculo de área y costos'!$F49</f>
        <v>607.08195429810576</v>
      </c>
      <c r="M52" s="69">
        <f t="shared" si="0"/>
        <v>409.8816992663443</v>
      </c>
      <c r="N52" s="54">
        <f t="shared" si="1"/>
        <v>0.59695540953729076</v>
      </c>
      <c r="O52" s="98">
        <f t="shared" si="2"/>
        <v>0.40304459046270924</v>
      </c>
      <c r="P52" s="99">
        <f t="shared" si="4"/>
        <v>32439.493741120168</v>
      </c>
    </row>
    <row r="53" spans="2:16" ht="16.5" customHeight="1" x14ac:dyDescent="0.3">
      <c r="B53" s="96">
        <f>'Norma Urbana - ANU base'!$B52</f>
        <v>48</v>
      </c>
      <c r="C53" s="83">
        <f>'Norma Urbana - ANU base'!$C52</f>
        <v>53665</v>
      </c>
      <c r="D53" s="51">
        <f>'Norma Urbana - ANU base'!$D52</f>
        <v>256.376953125</v>
      </c>
      <c r="E53" s="80">
        <f>'Norma Urbana - ANU base'!$F52</f>
        <v>70</v>
      </c>
      <c r="F53" s="89">
        <f>'Norma Urbana - ANU base'!$G52</f>
        <v>17946.38671875</v>
      </c>
      <c r="G53" s="53">
        <f>'Norma Urbana - ANU base'!$H52</f>
        <v>4.0498279376298685E-3</v>
      </c>
      <c r="H53" s="298"/>
      <c r="I53" s="293"/>
      <c r="J53" s="306"/>
      <c r="K53" s="295"/>
      <c r="L53" s="97">
        <f>'Cálculo de área y costos'!$F50</f>
        <v>153.04560904865716</v>
      </c>
      <c r="M53" s="69">
        <f t="shared" si="0"/>
        <v>103.33134407634284</v>
      </c>
      <c r="N53" s="54">
        <f t="shared" si="1"/>
        <v>0.59695540953729065</v>
      </c>
      <c r="O53" s="98">
        <f t="shared" si="2"/>
        <v>0.40304459046270935</v>
      </c>
      <c r="P53" s="99">
        <f t="shared" si="4"/>
        <v>8178.0096438213795</v>
      </c>
    </row>
    <row r="54" spans="2:16" ht="16.5" customHeight="1" x14ac:dyDescent="0.3">
      <c r="B54" s="96">
        <f>'Norma Urbana - ANU base'!$B53</f>
        <v>49</v>
      </c>
      <c r="C54" s="83">
        <f>'Norma Urbana - ANU base'!$C53</f>
        <v>49646</v>
      </c>
      <c r="D54" s="51">
        <f>'Norma Urbana - ANU base'!$D53</f>
        <v>261.7428894043</v>
      </c>
      <c r="E54" s="80">
        <f>'Norma Urbana - ANU base'!$F53</f>
        <v>70</v>
      </c>
      <c r="F54" s="89">
        <f>'Norma Urbana - ANU base'!$G53</f>
        <v>18322.002258301</v>
      </c>
      <c r="G54" s="53">
        <f>'Norma Urbana - ANU base'!$H53</f>
        <v>4.1345903095613874E-3</v>
      </c>
      <c r="H54" s="298"/>
      <c r="I54" s="293"/>
      <c r="J54" s="306"/>
      <c r="K54" s="295"/>
      <c r="L54" s="97">
        <f>'Cálculo de área y costos'!$F51</f>
        <v>156.24883373781771</v>
      </c>
      <c r="M54" s="69">
        <f t="shared" si="0"/>
        <v>105.4940556664823</v>
      </c>
      <c r="N54" s="54">
        <f t="shared" si="1"/>
        <v>0.59695540953729076</v>
      </c>
      <c r="O54" s="98">
        <f t="shared" si="2"/>
        <v>0.40304459046270924</v>
      </c>
      <c r="P54" s="99">
        <f t="shared" si="4"/>
        <v>8349.1743218681258</v>
      </c>
    </row>
    <row r="55" spans="2:16" ht="16.5" customHeight="1" x14ac:dyDescent="0.3">
      <c r="B55" s="96">
        <f>'Norma Urbana - ANU base'!$B54</f>
        <v>50</v>
      </c>
      <c r="C55" s="83">
        <f>'Norma Urbana - ANU base'!$C54</f>
        <v>53663</v>
      </c>
      <c r="D55" s="51">
        <f>'Norma Urbana - ANU base'!$D54</f>
        <v>318.25701904297</v>
      </c>
      <c r="E55" s="80">
        <f>'Norma Urbana - ANU base'!$F54</f>
        <v>70</v>
      </c>
      <c r="F55" s="89">
        <f>'Norma Urbana - ANU base'!$G54</f>
        <v>22277.9913330079</v>
      </c>
      <c r="G55" s="53">
        <f>'Norma Urbana - ANU base'!$H54</f>
        <v>5.0273090125952441E-3</v>
      </c>
      <c r="H55" s="298"/>
      <c r="I55" s="293"/>
      <c r="J55" s="306"/>
      <c r="K55" s="295"/>
      <c r="L55" s="97">
        <f>'Cálculo de área y costos'!$F52</f>
        <v>189.98524914091348</v>
      </c>
      <c r="M55" s="69">
        <f t="shared" si="0"/>
        <v>128.27176990205652</v>
      </c>
      <c r="N55" s="54">
        <f t="shared" si="1"/>
        <v>0.59695540953729065</v>
      </c>
      <c r="O55" s="98">
        <f t="shared" si="2"/>
        <v>0.40304459046270935</v>
      </c>
      <c r="P55" s="99">
        <f t="shared" si="4"/>
        <v>10151.883541880879</v>
      </c>
    </row>
    <row r="56" spans="2:16" ht="16.5" customHeight="1" x14ac:dyDescent="0.3">
      <c r="B56" s="96">
        <f>'Norma Urbana - ANU base'!$B55</f>
        <v>51</v>
      </c>
      <c r="C56" s="83">
        <f>'Norma Urbana - ANU base'!$C55</f>
        <v>49644</v>
      </c>
      <c r="D56" s="51">
        <f>'Norma Urbana - ANU base'!$D55</f>
        <v>2002.6004943847699</v>
      </c>
      <c r="E56" s="80">
        <f>'Norma Urbana - ANU base'!$F55</f>
        <v>70</v>
      </c>
      <c r="F56" s="89">
        <f>'Norma Urbana - ANU base'!$G55</f>
        <v>140182.03460693388</v>
      </c>
      <c r="G56" s="53">
        <f>'Norma Urbana - ANU base'!$H55</f>
        <v>3.1633839669342655E-2</v>
      </c>
      <c r="H56" s="298"/>
      <c r="I56" s="293"/>
      <c r="J56" s="306"/>
      <c r="K56" s="295"/>
      <c r="L56" s="97">
        <f>'Cálculo de área y costos'!$F53</f>
        <v>1195.4631982650415</v>
      </c>
      <c r="M56" s="69">
        <f t="shared" si="0"/>
        <v>807.13729611972849</v>
      </c>
      <c r="N56" s="54">
        <f t="shared" si="1"/>
        <v>0.59695540953729087</v>
      </c>
      <c r="O56" s="98">
        <f t="shared" si="2"/>
        <v>0.40304459046270913</v>
      </c>
      <c r="P56" s="99">
        <f t="shared" si="4"/>
        <v>63879.712884391527</v>
      </c>
    </row>
    <row r="57" spans="2:16" ht="16.5" customHeight="1" x14ac:dyDescent="0.3">
      <c r="B57" s="96">
        <f>'Norma Urbana - ANU base'!$B56</f>
        <v>52</v>
      </c>
      <c r="C57" s="83">
        <f>'Norma Urbana - ANU base'!$C56</f>
        <v>49652</v>
      </c>
      <c r="D57" s="51">
        <f>'Norma Urbana - ANU base'!$D56</f>
        <v>320.28109741211</v>
      </c>
      <c r="E57" s="80">
        <f>'Norma Urbana - ANU base'!$F56</f>
        <v>70</v>
      </c>
      <c r="F57" s="89">
        <f>'Norma Urbana - ANU base'!$G56</f>
        <v>22419.6768188477</v>
      </c>
      <c r="G57" s="53">
        <f>'Norma Urbana - ANU base'!$H56</f>
        <v>5.0592821249494536E-3</v>
      </c>
      <c r="H57" s="298"/>
      <c r="I57" s="293"/>
      <c r="J57" s="306"/>
      <c r="K57" s="295"/>
      <c r="L57" s="97">
        <f>'Cálculo de área y costos'!$F54</f>
        <v>191.19353367269903</v>
      </c>
      <c r="M57" s="69">
        <f t="shared" si="0"/>
        <v>129.08756373941097</v>
      </c>
      <c r="N57" s="54">
        <f t="shared" si="1"/>
        <v>0.59695540953729076</v>
      </c>
      <c r="O57" s="98">
        <f t="shared" si="2"/>
        <v>0.40304459046270924</v>
      </c>
      <c r="P57" s="99">
        <f t="shared" si="4"/>
        <v>10216.44836419003</v>
      </c>
    </row>
    <row r="58" spans="2:16" ht="16.5" customHeight="1" x14ac:dyDescent="0.3">
      <c r="B58" s="96">
        <f>'Norma Urbana - ANU base'!$B57</f>
        <v>53</v>
      </c>
      <c r="C58" s="83">
        <f>'Norma Urbana - ANU base'!$C57</f>
        <v>53667</v>
      </c>
      <c r="D58" s="51">
        <f>'Norma Urbana - ANU base'!$D57</f>
        <v>385.20782470703</v>
      </c>
      <c r="E58" s="80">
        <f>'Norma Urbana - ANU base'!$F57</f>
        <v>70</v>
      </c>
      <c r="F58" s="89">
        <f>'Norma Urbana - ANU base'!$G57</f>
        <v>26964.5477294921</v>
      </c>
      <c r="G58" s="53">
        <f>'Norma Urbana - ANU base'!$H57</f>
        <v>6.0848894226913919E-3</v>
      </c>
      <c r="H58" s="298"/>
      <c r="I58" s="293"/>
      <c r="J58" s="306"/>
      <c r="K58" s="295"/>
      <c r="L58" s="97">
        <f>'Cálculo de área y costos'!$F55</f>
        <v>229.95189475495403</v>
      </c>
      <c r="M58" s="69">
        <f t="shared" si="0"/>
        <v>155.25592995207597</v>
      </c>
      <c r="N58" s="54">
        <f t="shared" si="1"/>
        <v>0.59695540953729087</v>
      </c>
      <c r="O58" s="98">
        <f t="shared" si="2"/>
        <v>0.40304459046270913</v>
      </c>
      <c r="P58" s="99">
        <f t="shared" si="4"/>
        <v>12287.505826600598</v>
      </c>
    </row>
    <row r="59" spans="2:16" ht="16.5" customHeight="1" x14ac:dyDescent="0.3">
      <c r="B59" s="96">
        <f>'Norma Urbana - ANU base'!$B58</f>
        <v>54</v>
      </c>
      <c r="C59" s="83">
        <f>'Norma Urbana - ANU base'!$C58</f>
        <v>51980</v>
      </c>
      <c r="D59" s="51">
        <f>'Norma Urbana - ANU base'!$D58</f>
        <v>257.64404296875</v>
      </c>
      <c r="E59" s="80">
        <f>'Norma Urbana - ANU base'!$F58</f>
        <v>70</v>
      </c>
      <c r="F59" s="89">
        <f>'Norma Urbana - ANU base'!$G58</f>
        <v>18035.0830078125</v>
      </c>
      <c r="G59" s="53">
        <f>'Norma Urbana - ANU base'!$H58</f>
        <v>4.0698433711006139E-3</v>
      </c>
      <c r="H59" s="298"/>
      <c r="I59" s="293"/>
      <c r="J59" s="306"/>
      <c r="K59" s="295"/>
      <c r="L59" s="97">
        <f>'Cálculo de área y costos'!$F56</f>
        <v>153.80200518525348</v>
      </c>
      <c r="M59" s="69">
        <f t="shared" si="0"/>
        <v>103.84203778349652</v>
      </c>
      <c r="N59" s="54">
        <f t="shared" si="1"/>
        <v>0.59695540953729065</v>
      </c>
      <c r="O59" s="98">
        <f t="shared" si="2"/>
        <v>0.40304459046270935</v>
      </c>
      <c r="P59" s="99">
        <f t="shared" si="4"/>
        <v>8218.4277579906484</v>
      </c>
    </row>
    <row r="60" spans="2:16" ht="16.5" customHeight="1" x14ac:dyDescent="0.3">
      <c r="B60" s="96">
        <f>'Norma Urbana - ANU base'!$B59</f>
        <v>55</v>
      </c>
      <c r="C60" s="83">
        <f>'Norma Urbana - ANU base'!$C59</f>
        <v>51982</v>
      </c>
      <c r="D60" s="51">
        <f>'Norma Urbana - ANU base'!$D59</f>
        <v>245.34710693359</v>
      </c>
      <c r="E60" s="80">
        <f>'Norma Urbana - ANU base'!$F59</f>
        <v>70</v>
      </c>
      <c r="F60" s="89">
        <f>'Norma Urbana - ANU base'!$G59</f>
        <v>17174.297485351301</v>
      </c>
      <c r="G60" s="53">
        <f>'Norma Urbana - ANU base'!$H59</f>
        <v>3.8755962888437404E-3</v>
      </c>
      <c r="H60" s="298"/>
      <c r="I60" s="293"/>
      <c r="J60" s="306"/>
      <c r="K60" s="295"/>
      <c r="L60" s="97">
        <f>'Cálculo de área y costos'!$F57</f>
        <v>146.46128269833071</v>
      </c>
      <c r="M60" s="69">
        <f t="shared" si="0"/>
        <v>98.885824235259292</v>
      </c>
      <c r="N60" s="54">
        <f t="shared" si="1"/>
        <v>0.59695540953729087</v>
      </c>
      <c r="O60" s="98">
        <f t="shared" si="2"/>
        <v>0.40304459046270913</v>
      </c>
      <c r="P60" s="99">
        <f t="shared" si="4"/>
        <v>7826.1754113611833</v>
      </c>
    </row>
    <row r="61" spans="2:16" ht="16.5" customHeight="1" x14ac:dyDescent="0.3">
      <c r="B61" s="96">
        <f>'Norma Urbana - ANU base'!$B60</f>
        <v>56</v>
      </c>
      <c r="C61" s="83">
        <f>'Norma Urbana - ANU base'!$C60</f>
        <v>51978</v>
      </c>
      <c r="D61" s="51">
        <f>'Norma Urbana - ANU base'!$D60</f>
        <v>333.32830810547</v>
      </c>
      <c r="E61" s="80">
        <f>'Norma Urbana - ANU base'!$F60</f>
        <v>70</v>
      </c>
      <c r="F61" s="89">
        <f>'Norma Urbana - ANU base'!$G60</f>
        <v>23332.9815673829</v>
      </c>
      <c r="G61" s="53">
        <f>'Norma Urbana - ANU base'!$H60</f>
        <v>5.2653808312881243E-3</v>
      </c>
      <c r="H61" s="298"/>
      <c r="I61" s="293"/>
      <c r="J61" s="306"/>
      <c r="K61" s="295"/>
      <c r="L61" s="97">
        <f>'Cálculo de área y costos'!$F58</f>
        <v>198.98213667547307</v>
      </c>
      <c r="M61" s="69">
        <f t="shared" si="0"/>
        <v>134.34617142999693</v>
      </c>
      <c r="N61" s="54">
        <f t="shared" si="1"/>
        <v>0.59695540953729076</v>
      </c>
      <c r="O61" s="98">
        <f t="shared" si="2"/>
        <v>0.40304459046270924</v>
      </c>
      <c r="P61" s="99">
        <f t="shared" si="4"/>
        <v>10632.633257468031</v>
      </c>
    </row>
    <row r="62" spans="2:16" ht="16.5" customHeight="1" x14ac:dyDescent="0.3">
      <c r="B62" s="96">
        <f>'Norma Urbana - ANU base'!$B61</f>
        <v>57</v>
      </c>
      <c r="C62" s="83">
        <f>'Norma Urbana - ANU base'!$C61</f>
        <v>51988</v>
      </c>
      <c r="D62" s="51">
        <f>'Norma Urbana - ANU base'!$D61</f>
        <v>246.43859863281</v>
      </c>
      <c r="E62" s="80">
        <f>'Norma Urbana - ANU base'!$F61</f>
        <v>70</v>
      </c>
      <c r="F62" s="89">
        <f>'Norma Urbana - ANU base'!$G61</f>
        <v>17250.7019042967</v>
      </c>
      <c r="G62" s="53">
        <f>'Norma Urbana - ANU base'!$H61</f>
        <v>3.8928379071846726E-3</v>
      </c>
      <c r="H62" s="298"/>
      <c r="I62" s="293"/>
      <c r="J62" s="306"/>
      <c r="K62" s="295"/>
      <c r="L62" s="97">
        <f>'Cálculo de área y costos'!$F59</f>
        <v>147.11285457264512</v>
      </c>
      <c r="M62" s="69">
        <f t="shared" si="0"/>
        <v>99.32574406016488</v>
      </c>
      <c r="N62" s="54">
        <f t="shared" si="1"/>
        <v>0.59695540953729076</v>
      </c>
      <c r="O62" s="98">
        <f t="shared" si="2"/>
        <v>0.40304459046270924</v>
      </c>
      <c r="P62" s="99">
        <f t="shared" si="4"/>
        <v>7860.9922290726427</v>
      </c>
    </row>
    <row r="63" spans="2:16" ht="16.5" customHeight="1" x14ac:dyDescent="0.3">
      <c r="B63" s="96">
        <f>'Norma Urbana - ANU base'!$B62</f>
        <v>58</v>
      </c>
      <c r="C63" s="91" t="str">
        <f>'Norma Urbana - ANU base'!$C62</f>
        <v>P001047</v>
      </c>
      <c r="D63" s="51">
        <f>'Norma Urbana - ANU base'!$D62</f>
        <v>3387.7317810058598</v>
      </c>
      <c r="E63" s="80">
        <f>'Norma Urbana - ANU base'!$F62</f>
        <v>70</v>
      </c>
      <c r="F63" s="89">
        <f>'Norma Urbana - ANU base'!$G62</f>
        <v>237141.22467041019</v>
      </c>
      <c r="G63" s="53">
        <f>'Norma Urbana - ANU base'!$H62</f>
        <v>5.3513900702396151E-2</v>
      </c>
      <c r="H63" s="298"/>
      <c r="I63" s="293"/>
      <c r="J63" s="306"/>
      <c r="K63" s="295"/>
      <c r="L63" s="97">
        <f>'Cálculo de área y costos'!$F60</f>
        <v>2022.3248127328486</v>
      </c>
      <c r="M63" s="69">
        <f t="shared" si="0"/>
        <v>1365.4069682730112</v>
      </c>
      <c r="N63" s="54">
        <f t="shared" si="1"/>
        <v>0.59695540953729076</v>
      </c>
      <c r="O63" s="98">
        <f t="shared" si="2"/>
        <v>0.40304459046270924</v>
      </c>
      <c r="P63" s="99">
        <f t="shared" si="4"/>
        <v>108063.15793228964</v>
      </c>
    </row>
    <row r="64" spans="2:16" ht="16.5" customHeight="1" x14ac:dyDescent="0.3">
      <c r="B64" s="96">
        <f>'Norma Urbana - ANU base'!$B63</f>
        <v>59</v>
      </c>
      <c r="C64" s="83">
        <f>'Norma Urbana - ANU base'!$C63</f>
        <v>52771</v>
      </c>
      <c r="D64" s="51">
        <f>'Norma Urbana - ANU base'!$D63</f>
        <v>205.15191650391</v>
      </c>
      <c r="E64" s="80">
        <f>'Norma Urbana - ANU base'!$F63</f>
        <v>70</v>
      </c>
      <c r="F64" s="89">
        <f>'Norma Urbana - ANU base'!$G63</f>
        <v>14360.634155273699</v>
      </c>
      <c r="G64" s="53">
        <f>'Norma Urbana - ANU base'!$H63</f>
        <v>3.2406577611161585E-3</v>
      </c>
      <c r="H64" s="298"/>
      <c r="I64" s="293"/>
      <c r="J64" s="306"/>
      <c r="K64" s="295"/>
      <c r="L64" s="97">
        <f>'Cálculo de área y costos'!$F61</f>
        <v>122.46654633395167</v>
      </c>
      <c r="M64" s="69">
        <f t="shared" si="0"/>
        <v>82.685370169958333</v>
      </c>
      <c r="N64" s="54">
        <f t="shared" si="1"/>
        <v>0.59695540953729076</v>
      </c>
      <c r="O64" s="98">
        <f t="shared" si="2"/>
        <v>0.40304459046270924</v>
      </c>
      <c r="P64" s="99">
        <f t="shared" si="4"/>
        <v>6544.0139262416951</v>
      </c>
    </row>
    <row r="65" spans="2:16" ht="16.5" customHeight="1" x14ac:dyDescent="0.3">
      <c r="B65" s="96">
        <f>'Norma Urbana - ANU base'!$B64</f>
        <v>60</v>
      </c>
      <c r="C65" s="83">
        <f>'Norma Urbana - ANU base'!$C64</f>
        <v>52773</v>
      </c>
      <c r="D65" s="51">
        <f>'Norma Urbana - ANU base'!$D64</f>
        <v>207.51766967773</v>
      </c>
      <c r="E65" s="80">
        <f>'Norma Urbana - ANU base'!$F64</f>
        <v>70</v>
      </c>
      <c r="F65" s="89">
        <f>'Norma Urbana - ANU base'!$G64</f>
        <v>14526.236877441101</v>
      </c>
      <c r="G65" s="53">
        <f>'Norma Urbana - ANU base'!$H64</f>
        <v>3.278028098738517E-3</v>
      </c>
      <c r="H65" s="298"/>
      <c r="I65" s="293"/>
      <c r="J65" s="306"/>
      <c r="K65" s="295"/>
      <c r="L65" s="97">
        <f>'Cálculo de área y costos'!$F62</f>
        <v>123.87879548869354</v>
      </c>
      <c r="M65" s="69">
        <f t="shared" si="0"/>
        <v>83.638874189036457</v>
      </c>
      <c r="N65" s="54">
        <f t="shared" si="1"/>
        <v>0.59695540953729076</v>
      </c>
      <c r="O65" s="98">
        <f t="shared" si="2"/>
        <v>0.40304459046270924</v>
      </c>
      <c r="P65" s="99">
        <f t="shared" si="4"/>
        <v>6619.477621533244</v>
      </c>
    </row>
    <row r="66" spans="2:16" ht="16.5" customHeight="1" x14ac:dyDescent="0.3">
      <c r="B66" s="96">
        <f>'Norma Urbana - ANU base'!$B65</f>
        <v>61</v>
      </c>
      <c r="C66" s="83">
        <f>'Norma Urbana - ANU base'!$C65</f>
        <v>54325</v>
      </c>
      <c r="D66" s="51">
        <f>'Norma Urbana - ANU base'!$D65</f>
        <v>293.01577758789</v>
      </c>
      <c r="E66" s="80">
        <f>'Norma Urbana - ANU base'!$F65</f>
        <v>70</v>
      </c>
      <c r="F66" s="89">
        <f>'Norma Urbana - ANU base'!$G65</f>
        <v>20511.1044311523</v>
      </c>
      <c r="G66" s="53">
        <f>'Norma Urbana - ANU base'!$H65</f>
        <v>4.6285887548683175E-3</v>
      </c>
      <c r="H66" s="298"/>
      <c r="I66" s="293"/>
      <c r="J66" s="306"/>
      <c r="K66" s="295"/>
      <c r="L66" s="97">
        <f>'Cálculo de área y costos'!$F63</f>
        <v>174.91735351086658</v>
      </c>
      <c r="M66" s="69">
        <f t="shared" si="0"/>
        <v>118.09842407702342</v>
      </c>
      <c r="N66" s="54">
        <f t="shared" si="1"/>
        <v>0.59695540953729076</v>
      </c>
      <c r="O66" s="98">
        <f t="shared" si="2"/>
        <v>0.40304459046270924</v>
      </c>
      <c r="P66" s="99">
        <f t="shared" si="4"/>
        <v>9346.7288135577601</v>
      </c>
    </row>
    <row r="67" spans="2:16" ht="16.5" customHeight="1" x14ac:dyDescent="0.3">
      <c r="B67" s="96">
        <f>'Norma Urbana - ANU base'!$B66</f>
        <v>62</v>
      </c>
      <c r="C67" s="83">
        <f>'Norma Urbana - ANU base'!$C66</f>
        <v>53641</v>
      </c>
      <c r="D67" s="51">
        <f>'Norma Urbana - ANU base'!$D66</f>
        <v>258.92633056641</v>
      </c>
      <c r="E67" s="80">
        <f>'Norma Urbana - ANU base'!$F66</f>
        <v>70</v>
      </c>
      <c r="F67" s="89">
        <f>'Norma Urbana - ANU base'!$G66</f>
        <v>18124.843139648699</v>
      </c>
      <c r="G67" s="53">
        <f>'Norma Urbana - ANU base'!$H66</f>
        <v>4.0900988740769197E-3</v>
      </c>
      <c r="H67" s="298"/>
      <c r="I67" s="293"/>
      <c r="J67" s="306"/>
      <c r="K67" s="295"/>
      <c r="L67" s="97">
        <f>'Cálculo de área y costos'!$F64</f>
        <v>154.56747370325922</v>
      </c>
      <c r="M67" s="69">
        <f t="shared" si="0"/>
        <v>104.35885686315078</v>
      </c>
      <c r="N67" s="54">
        <f t="shared" si="1"/>
        <v>0.59695540953729087</v>
      </c>
      <c r="O67" s="98">
        <f t="shared" si="2"/>
        <v>0.40304459046270913</v>
      </c>
      <c r="P67" s="99">
        <f t="shared" si="4"/>
        <v>8259.3306558993481</v>
      </c>
    </row>
    <row r="68" spans="2:16" ht="16.5" customHeight="1" x14ac:dyDescent="0.3">
      <c r="B68" s="96">
        <f>'Norma Urbana - ANU base'!$B67</f>
        <v>63</v>
      </c>
      <c r="C68" s="83">
        <f>'Norma Urbana - ANU base'!$C67</f>
        <v>70221</v>
      </c>
      <c r="D68" s="51">
        <f>'Norma Urbana - ANU base'!$D67</f>
        <v>259.1911315918</v>
      </c>
      <c r="E68" s="80">
        <f>'Norma Urbana - ANU base'!$F67</f>
        <v>70</v>
      </c>
      <c r="F68" s="89">
        <f>'Norma Urbana - ANU base'!$G67</f>
        <v>18143.379211426</v>
      </c>
      <c r="G68" s="53">
        <f>'Norma Urbana - ANU base'!$H67</f>
        <v>4.0942817718665455E-3</v>
      </c>
      <c r="H68" s="298"/>
      <c r="I68" s="293"/>
      <c r="J68" s="306"/>
      <c r="K68" s="295"/>
      <c r="L68" s="97">
        <f>'Cálculo de área y costos'!$F65</f>
        <v>154.72554810781679</v>
      </c>
      <c r="M68" s="69">
        <f t="shared" si="0"/>
        <v>104.46558348398321</v>
      </c>
      <c r="N68" s="54">
        <f t="shared" si="1"/>
        <v>0.59695540953729076</v>
      </c>
      <c r="O68" s="98">
        <f t="shared" si="2"/>
        <v>0.40304459046270924</v>
      </c>
      <c r="P68" s="99">
        <f t="shared" si="4"/>
        <v>8267.7773798070066</v>
      </c>
    </row>
    <row r="69" spans="2:16" ht="16.5" customHeight="1" x14ac:dyDescent="0.3">
      <c r="B69" s="96">
        <f>'Norma Urbana - ANU base'!$B68</f>
        <v>64</v>
      </c>
      <c r="C69" s="83">
        <f>'Norma Urbana - ANU base'!$C68</f>
        <v>78421</v>
      </c>
      <c r="D69" s="51">
        <f>'Norma Urbana - ANU base'!$D68</f>
        <v>194.05108642578</v>
      </c>
      <c r="E69" s="80">
        <f>'Norma Urbana - ANU base'!$F68</f>
        <v>70</v>
      </c>
      <c r="F69" s="89">
        <f>'Norma Urbana - ANU base'!$G68</f>
        <v>13583.5760498046</v>
      </c>
      <c r="G69" s="53">
        <f>'Norma Urbana - ANU base'!$H68</f>
        <v>3.0653048238364427E-3</v>
      </c>
      <c r="H69" s="298"/>
      <c r="I69" s="293"/>
      <c r="J69" s="306"/>
      <c r="K69" s="295"/>
      <c r="L69" s="97">
        <f>'Cálculo de área y costos'!$F66</f>
        <v>115.83984576845769</v>
      </c>
      <c r="M69" s="69">
        <f t="shared" si="0"/>
        <v>78.211240657322307</v>
      </c>
      <c r="N69" s="54">
        <f t="shared" si="1"/>
        <v>0.59695540953729065</v>
      </c>
      <c r="O69" s="98">
        <f t="shared" si="2"/>
        <v>0.40304459046270935</v>
      </c>
      <c r="P69" s="99">
        <f t="shared" si="4"/>
        <v>6189.9154227420177</v>
      </c>
    </row>
    <row r="70" spans="2:16" ht="16.5" customHeight="1" x14ac:dyDescent="0.3">
      <c r="B70" s="96">
        <f>'Norma Urbana - ANU base'!$B69</f>
        <v>65</v>
      </c>
      <c r="C70" s="83">
        <f>'Norma Urbana - ANU base'!$C69</f>
        <v>110167</v>
      </c>
      <c r="D70" s="51">
        <f>'Norma Urbana - ANU base'!$D69</f>
        <v>1305.3127136230501</v>
      </c>
      <c r="E70" s="80">
        <f>'Norma Urbana - ANU base'!$F69</f>
        <v>70</v>
      </c>
      <c r="F70" s="89">
        <f>'Norma Urbana - ANU base'!$G69</f>
        <v>91371.8899536135</v>
      </c>
      <c r="G70" s="53">
        <f>'Norma Urbana - ANU base'!$H69</f>
        <v>2.0619216472225886E-2</v>
      </c>
      <c r="H70" s="298"/>
      <c r="I70" s="293"/>
      <c r="J70" s="306"/>
      <c r="K70" s="295"/>
      <c r="L70" s="97">
        <f>'Cálculo de área y costos'!$F67</f>
        <v>779.21348553508017</v>
      </c>
      <c r="M70" s="69">
        <f t="shared" si="0"/>
        <v>526.09922808796989</v>
      </c>
      <c r="N70" s="54">
        <f t="shared" si="1"/>
        <v>0.59695540953729076</v>
      </c>
      <c r="O70" s="98">
        <f t="shared" si="2"/>
        <v>0.40304459046270924</v>
      </c>
      <c r="P70" s="99">
        <f t="shared" si="4"/>
        <v>41637.361822485218</v>
      </c>
    </row>
    <row r="71" spans="2:16" ht="16.5" customHeight="1" x14ac:dyDescent="0.3">
      <c r="B71" s="96">
        <f>'Norma Urbana - ANU base'!$B70</f>
        <v>66</v>
      </c>
      <c r="C71" s="83">
        <f>'Norma Urbana - ANU base'!$C70</f>
        <v>49640</v>
      </c>
      <c r="D71" s="51">
        <f>'Norma Urbana - ANU base'!$D70</f>
        <v>1532.98693847656</v>
      </c>
      <c r="E71" s="80">
        <f>'Norma Urbana - ANU base'!$F70</f>
        <v>70</v>
      </c>
      <c r="F71" s="89">
        <f>'Norma Urbana - ANU base'!$G70</f>
        <v>107309.0856933592</v>
      </c>
      <c r="G71" s="53">
        <f>'Norma Urbana - ANU base'!$H70</f>
        <v>2.4215645188813431E-2</v>
      </c>
      <c r="H71" s="298"/>
      <c r="I71" s="293"/>
      <c r="J71" s="306"/>
      <c r="K71" s="295"/>
      <c r="L71" s="97">
        <f>'Cálculo de área y costos'!$F68</f>
        <v>915.1248456735924</v>
      </c>
      <c r="M71" s="69">
        <f t="shared" si="0"/>
        <v>617.8620928029676</v>
      </c>
      <c r="N71" s="54">
        <f t="shared" si="1"/>
        <v>0.59695540953729076</v>
      </c>
      <c r="O71" s="98">
        <f t="shared" si="2"/>
        <v>0.40304459046270924</v>
      </c>
      <c r="P71" s="99">
        <f t="shared" si="4"/>
        <v>48899.800913856103</v>
      </c>
    </row>
    <row r="72" spans="2:16" ht="16.5" customHeight="1" x14ac:dyDescent="0.3">
      <c r="B72" s="96">
        <f>'Norma Urbana - ANU base'!$B71</f>
        <v>67</v>
      </c>
      <c r="C72" s="83">
        <f>'Norma Urbana - ANU base'!$C71</f>
        <v>49640</v>
      </c>
      <c r="D72" s="51">
        <f>'Norma Urbana - ANU base'!$D71</f>
        <v>2068.93286132813</v>
      </c>
      <c r="E72" s="80">
        <f>'Norma Urbana - ANU base'!$F71</f>
        <v>70</v>
      </c>
      <c r="F72" s="89">
        <f>'Norma Urbana - ANU base'!$G71</f>
        <v>144825.3002929691</v>
      </c>
      <c r="G72" s="53">
        <f>'Norma Urbana - ANU base'!$H71</f>
        <v>3.2681650986007144E-2</v>
      </c>
      <c r="H72" s="298"/>
      <c r="I72" s="293"/>
      <c r="J72" s="306"/>
      <c r="K72" s="295"/>
      <c r="L72" s="97">
        <f>'Cálculo de área y costos'!$F69</f>
        <v>1235.0606635392926</v>
      </c>
      <c r="M72" s="69">
        <f t="shared" si="0"/>
        <v>833.87219778883741</v>
      </c>
      <c r="N72" s="54">
        <f t="shared" si="1"/>
        <v>0.59695540953729076</v>
      </c>
      <c r="O72" s="98">
        <f t="shared" si="2"/>
        <v>0.40304459046270924</v>
      </c>
      <c r="P72" s="99">
        <f t="shared" si="4"/>
        <v>65995.607975382081</v>
      </c>
    </row>
    <row r="73" spans="2:16" ht="16.5" customHeight="1" x14ac:dyDescent="0.3">
      <c r="B73" s="96">
        <f>'Norma Urbana - ANU base'!$B72</f>
        <v>68</v>
      </c>
      <c r="C73" s="83">
        <f>'Norma Urbana - ANU base'!$C72</f>
        <v>49097</v>
      </c>
      <c r="D73" s="51">
        <f>'Norma Urbana - ANU base'!$D72</f>
        <v>609.40753173828</v>
      </c>
      <c r="E73" s="80">
        <f>'Norma Urbana - ANU base'!$F72</f>
        <v>70</v>
      </c>
      <c r="F73" s="89">
        <f>'Norma Urbana - ANU base'!$G72</f>
        <v>42658.5272216796</v>
      </c>
      <c r="G73" s="53">
        <f>'Norma Urbana - ANU base'!$H72</f>
        <v>9.6264333332350786E-3</v>
      </c>
      <c r="H73" s="298"/>
      <c r="I73" s="293"/>
      <c r="J73" s="306"/>
      <c r="K73" s="295"/>
      <c r="L73" s="97">
        <f>'Cálculo de área y costos'!$F70</f>
        <v>363.78912268393447</v>
      </c>
      <c r="M73" s="69">
        <f t="shared" si="0"/>
        <v>245.61840905434553</v>
      </c>
      <c r="N73" s="54">
        <f t="shared" si="1"/>
        <v>0.59695540953729076</v>
      </c>
      <c r="O73" s="98">
        <f t="shared" si="2"/>
        <v>0.40304459046270924</v>
      </c>
      <c r="P73" s="99">
        <f t="shared" si="4"/>
        <v>19439.113425859101</v>
      </c>
    </row>
    <row r="74" spans="2:16" ht="16.5" customHeight="1" x14ac:dyDescent="0.3">
      <c r="B74" s="96">
        <f>'Norma Urbana - ANU base'!$B73</f>
        <v>69</v>
      </c>
      <c r="C74" s="83">
        <f>'Norma Urbana - ANU base'!$C73</f>
        <v>54328</v>
      </c>
      <c r="D74" s="51">
        <f>'Norma Urbana - ANU base'!$D73</f>
        <v>278.77026367188</v>
      </c>
      <c r="E74" s="80">
        <f>'Norma Urbana - ANU base'!$F73</f>
        <v>70</v>
      </c>
      <c r="F74" s="89">
        <f>'Norma Urbana - ANU base'!$G73</f>
        <v>19513.918457031599</v>
      </c>
      <c r="G74" s="53">
        <f>'Norma Urbana - ANU base'!$H73</f>
        <v>4.4035611947083999E-3</v>
      </c>
      <c r="H74" s="298"/>
      <c r="I74" s="293"/>
      <c r="J74" s="306"/>
      <c r="K74" s="295"/>
      <c r="L74" s="97">
        <f>'Cálculo de área y costos'!$F71</f>
        <v>166.41341691706566</v>
      </c>
      <c r="M74" s="69">
        <f t="shared" si="0"/>
        <v>112.35684675481434</v>
      </c>
      <c r="N74" s="54">
        <f t="shared" si="1"/>
        <v>0.59695540953729076</v>
      </c>
      <c r="O74" s="98">
        <f t="shared" si="2"/>
        <v>0.40304459046270924</v>
      </c>
      <c r="P74" s="99">
        <f t="shared" si="4"/>
        <v>8892.3199879348085</v>
      </c>
    </row>
    <row r="75" spans="2:16" ht="16.5" customHeight="1" x14ac:dyDescent="0.3">
      <c r="B75" s="96">
        <f>'Norma Urbana - ANU base'!$B74</f>
        <v>70</v>
      </c>
      <c r="C75" s="83">
        <f>'Norma Urbana - ANU base'!$C74</f>
        <v>54329</v>
      </c>
      <c r="D75" s="51">
        <f>'Norma Urbana - ANU base'!$D74</f>
        <v>333.44155883789</v>
      </c>
      <c r="E75" s="80">
        <f>'Norma Urbana - ANU base'!$F74</f>
        <v>70</v>
      </c>
      <c r="F75" s="89">
        <f>'Norma Urbana - ANU base'!$G74</f>
        <v>23340.9091186523</v>
      </c>
      <c r="G75" s="53">
        <f>'Norma Urbana - ANU base'!$H74</f>
        <v>5.2671697829646345E-3</v>
      </c>
      <c r="H75" s="298"/>
      <c r="I75" s="293"/>
      <c r="J75" s="306"/>
      <c r="K75" s="295"/>
      <c r="L75" s="97">
        <f>'Cálculo de área y costos'!$F72</f>
        <v>199.04974231282526</v>
      </c>
      <c r="M75" s="69">
        <f t="shared" si="0"/>
        <v>134.39181652506474</v>
      </c>
      <c r="N75" s="54">
        <f t="shared" si="1"/>
        <v>0.59695540953729076</v>
      </c>
      <c r="O75" s="98">
        <f t="shared" si="2"/>
        <v>0.40304459046270924</v>
      </c>
      <c r="P75" s="99">
        <f t="shared" si="4"/>
        <v>10636.245772441049</v>
      </c>
    </row>
    <row r="76" spans="2:16" ht="16.5" customHeight="1" x14ac:dyDescent="0.3">
      <c r="B76" s="96">
        <f>'Norma Urbana - ANU base'!$B75</f>
        <v>71</v>
      </c>
      <c r="C76" s="91" t="str">
        <f>'Norma Urbana - ANU base'!$C75</f>
        <v>P001043</v>
      </c>
      <c r="D76" s="51">
        <f>'Norma Urbana - ANU base'!$D75</f>
        <v>2284.84350585938</v>
      </c>
      <c r="E76" s="80">
        <f>'Norma Urbana - ANU base'!$F75</f>
        <v>70</v>
      </c>
      <c r="F76" s="89">
        <f>'Norma Urbana - ANU base'!$G75</f>
        <v>159939.0454101566</v>
      </c>
      <c r="G76" s="53">
        <f>'Norma Urbana - ANU base'!$H75</f>
        <v>3.6092257710192692E-2</v>
      </c>
      <c r="H76" s="298"/>
      <c r="I76" s="293"/>
      <c r="J76" s="306"/>
      <c r="K76" s="295"/>
      <c r="L76" s="97">
        <f>'Cálculo de área y costos'!$F73</f>
        <v>1363.9496907689054</v>
      </c>
      <c r="M76" s="69">
        <f t="shared" si="0"/>
        <v>920.89381509047462</v>
      </c>
      <c r="N76" s="54">
        <f t="shared" si="1"/>
        <v>0.59695540953729076</v>
      </c>
      <c r="O76" s="98">
        <f t="shared" si="2"/>
        <v>0.40304459046270924</v>
      </c>
      <c r="P76" s="99">
        <f t="shared" si="4"/>
        <v>72882.807903681998</v>
      </c>
    </row>
    <row r="77" spans="2:16" ht="16.5" customHeight="1" x14ac:dyDescent="0.3">
      <c r="B77" s="96">
        <f>'Norma Urbana - ANU base'!$B76</f>
        <v>72</v>
      </c>
      <c r="C77" s="83" t="str">
        <f>'Norma Urbana - ANU base'!$C76</f>
        <v>calle publica</v>
      </c>
      <c r="D77" s="51">
        <f>'Norma Urbana - ANU base'!$D76</f>
        <v>2763.5059204101599</v>
      </c>
      <c r="E77" s="80">
        <f>'Norma Urbana - ANU base'!$F76</f>
        <v>70</v>
      </c>
      <c r="F77" s="89">
        <f>'Norma Urbana - ANU base'!$G76</f>
        <v>193445.4144287112</v>
      </c>
      <c r="G77" s="53">
        <f>'Norma Urbana - ANU base'!$H76</f>
        <v>4.3653391406153173E-2</v>
      </c>
      <c r="H77" s="298"/>
      <c r="I77" s="293"/>
      <c r="J77" s="306"/>
      <c r="K77" s="295"/>
      <c r="L77" s="97">
        <f>'Cálculo de área y costos'!$F74</f>
        <v>1649.6898084771747</v>
      </c>
      <c r="M77" s="69">
        <f t="shared" si="0"/>
        <v>1113.8161119329852</v>
      </c>
      <c r="N77" s="54">
        <f t="shared" si="1"/>
        <v>0.59695540953729076</v>
      </c>
      <c r="O77" s="98">
        <f t="shared" si="2"/>
        <v>0.40304459046270924</v>
      </c>
      <c r="P77" s="99">
        <f t="shared" si="4"/>
        <v>88151.363811757459</v>
      </c>
    </row>
    <row r="78" spans="2:16" ht="16.5" customHeight="1" x14ac:dyDescent="0.3">
      <c r="B78" s="96">
        <f>'Norma Urbana - ANU base'!$B77</f>
        <v>73</v>
      </c>
      <c r="C78" s="83" t="str">
        <f>'Norma Urbana - ANU base'!$C77</f>
        <v>calle publica</v>
      </c>
      <c r="D78" s="51">
        <f>'Norma Urbana - ANU base'!$D77</f>
        <v>1324.6317443847699</v>
      </c>
      <c r="E78" s="80">
        <f>'Norma Urbana - ANU base'!$F77</f>
        <v>70</v>
      </c>
      <c r="F78" s="89">
        <f>'Norma Urbana - ANU base'!$G77</f>
        <v>92724.222106933899</v>
      </c>
      <c r="G78" s="53">
        <f>'Norma Urbana - ANU base'!$H77</f>
        <v>2.0924387235639233E-2</v>
      </c>
      <c r="H78" s="298"/>
      <c r="I78" s="293"/>
      <c r="J78" s="306"/>
      <c r="K78" s="295"/>
      <c r="L78" s="97">
        <f>'Cálculo de área y costos'!$F75</f>
        <v>790.74608545530623</v>
      </c>
      <c r="M78" s="69">
        <f t="shared" si="0"/>
        <v>533.88565892946372</v>
      </c>
      <c r="N78" s="54">
        <f t="shared" si="1"/>
        <v>0.59695540953729076</v>
      </c>
      <c r="O78" s="98">
        <f t="shared" si="2"/>
        <v>0.40304459046270924</v>
      </c>
      <c r="P78" s="99">
        <f t="shared" si="4"/>
        <v>42253.6076197492</v>
      </c>
    </row>
    <row r="79" spans="2:16" ht="16.5" customHeight="1" x14ac:dyDescent="0.3">
      <c r="B79" s="96">
        <f>'Norma Urbana - ANU base'!$B78</f>
        <v>74</v>
      </c>
      <c r="C79" s="83" t="str">
        <f>'Norma Urbana - ANU base'!$C78</f>
        <v>calle publica</v>
      </c>
      <c r="D79" s="51">
        <f>'Norma Urbana - ANU base'!$D78</f>
        <v>911.75680541992006</v>
      </c>
      <c r="E79" s="80">
        <f>'Norma Urbana - ANU base'!$F78</f>
        <v>70</v>
      </c>
      <c r="F79" s="89">
        <f>'Norma Urbana - ANU base'!$G78</f>
        <v>63822.9763793944</v>
      </c>
      <c r="G79" s="53">
        <f>'Norma Urbana - ANU base'!$H78</f>
        <v>1.4402457545056497E-2</v>
      </c>
      <c r="H79" s="299"/>
      <c r="I79" s="293"/>
      <c r="J79" s="307"/>
      <c r="K79" s="295"/>
      <c r="L79" s="97">
        <f>'Cálculo de área y costos'!$F76</f>
        <v>544.27815717786029</v>
      </c>
      <c r="M79" s="69">
        <f t="shared" si="0"/>
        <v>367.47864824205976</v>
      </c>
      <c r="N79" s="54">
        <f t="shared" si="1"/>
        <v>0.59695540953729076</v>
      </c>
      <c r="O79" s="98">
        <f t="shared" si="2"/>
        <v>0.40304459046270924</v>
      </c>
      <c r="P79" s="99">
        <f t="shared" ref="P79" si="5">IFERROR((($I$6+$K$6)/$M$80)*$M79,"")</f>
        <v>29083.56565072537</v>
      </c>
    </row>
    <row r="80" spans="2:16" ht="14.4" thickBot="1" x14ac:dyDescent="0.3">
      <c r="B80" s="100"/>
      <c r="C80" s="101"/>
      <c r="D80" s="102">
        <f>SUM(D6:D79)</f>
        <v>63305.640899658254</v>
      </c>
      <c r="E80" s="103"/>
      <c r="F80" s="104">
        <f>SUM(F6:F79)</f>
        <v>4431394.862976077</v>
      </c>
      <c r="G80" s="105">
        <f>SUM(G6:G79)</f>
        <v>1</v>
      </c>
      <c r="H80" s="106"/>
      <c r="I80" s="107"/>
      <c r="J80" s="108"/>
      <c r="K80" s="109"/>
      <c r="L80" s="110">
        <f>SUM(L6:L79)</f>
        <v>37790.644789276164</v>
      </c>
      <c r="M80" s="111">
        <f>SUM(M6:M79)</f>
        <v>25514.996110382086</v>
      </c>
      <c r="N80" s="112"/>
      <c r="O80" s="113"/>
      <c r="P80" s="114">
        <f>SUM(P6:P79)</f>
        <v>2019347.4314880387</v>
      </c>
    </row>
    <row r="81" spans="2:17" x14ac:dyDescent="0.25">
      <c r="B81" s="1"/>
      <c r="C81" s="6"/>
      <c r="D81" s="1"/>
      <c r="E81" s="1"/>
      <c r="F81" s="1"/>
      <c r="G81" s="115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4.4" thickBot="1" x14ac:dyDescent="0.3">
      <c r="B82" s="1"/>
      <c r="C82" s="6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4.4" thickBot="1" x14ac:dyDescent="0.3">
      <c r="B83" s="302" t="s">
        <v>136</v>
      </c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4"/>
      <c r="Q83" s="1"/>
    </row>
    <row r="84" spans="2:17" ht="16.5" customHeight="1" x14ac:dyDescent="0.25">
      <c r="B84" s="269" t="s">
        <v>65</v>
      </c>
      <c r="C84" s="271" t="s">
        <v>66</v>
      </c>
      <c r="D84" s="273" t="s">
        <v>7</v>
      </c>
      <c r="E84" s="300" t="s">
        <v>137</v>
      </c>
      <c r="F84" s="301"/>
      <c r="G84" s="301"/>
      <c r="H84" s="301"/>
      <c r="I84" s="301"/>
      <c r="J84" s="273"/>
      <c r="K84" s="278" t="s">
        <v>138</v>
      </c>
      <c r="L84" s="278" t="s">
        <v>134</v>
      </c>
      <c r="M84" s="278" t="s">
        <v>139</v>
      </c>
      <c r="N84" s="278" t="s">
        <v>140</v>
      </c>
      <c r="O84" s="278" t="s">
        <v>118</v>
      </c>
      <c r="P84" s="278" t="s">
        <v>122</v>
      </c>
      <c r="Q84" s="281" t="s">
        <v>141</v>
      </c>
    </row>
    <row r="85" spans="2:17" ht="25.8" x14ac:dyDescent="0.25">
      <c r="B85" s="270"/>
      <c r="C85" s="272"/>
      <c r="D85" s="274"/>
      <c r="E85" s="116" t="s">
        <v>142</v>
      </c>
      <c r="F85" s="84" t="s">
        <v>143</v>
      </c>
      <c r="G85" s="84" t="s">
        <v>144</v>
      </c>
      <c r="H85" s="84" t="s">
        <v>145</v>
      </c>
      <c r="I85" s="84" t="s">
        <v>146</v>
      </c>
      <c r="J85" s="117" t="s">
        <v>147</v>
      </c>
      <c r="K85" s="279"/>
      <c r="L85" s="279"/>
      <c r="M85" s="279"/>
      <c r="N85" s="279"/>
      <c r="O85" s="279"/>
      <c r="P85" s="279"/>
      <c r="Q85" s="281"/>
    </row>
    <row r="86" spans="2:17" ht="14.4" x14ac:dyDescent="0.3">
      <c r="B86" s="96">
        <f>'Norma Urbana - ANU base'!$B5</f>
        <v>1</v>
      </c>
      <c r="C86" s="91" t="str">
        <f>'Norma Urbana - ANU base'!$C5</f>
        <v>P001039</v>
      </c>
      <c r="D86" s="118">
        <f>'Norma Urbana - ANU base'!$H5</f>
        <v>4.7355980497102651E-3</v>
      </c>
      <c r="E86" s="119">
        <f>('Cálculo de área y costos'!$K$80*'Reparto C&amp;B'!$D86)</f>
        <v>40.266293346312658</v>
      </c>
      <c r="F86" s="5">
        <f>'Cálculo de área y costos'!$K$81*'Reparto C&amp;B'!$D86</f>
        <v>0</v>
      </c>
      <c r="G86" s="5">
        <f>'Cálculo de área y costos'!$K$82*'Reparto C&amp;B'!$D86</f>
        <v>86.975193628035342</v>
      </c>
      <c r="H86" s="5">
        <f>'Cálculo de área y costos'!$K$83*'Reparto C&amp;B'!$D86</f>
        <v>80.532586692625316</v>
      </c>
      <c r="I86" s="5">
        <f>'Cálculo de área y costos'!$K$84*'Reparto C&amp;B'!$D86</f>
        <v>114.35627310352793</v>
      </c>
      <c r="J86" s="120">
        <f>'Cálculo de área y costos'!$K$85*'Reparto C&amp;B'!$D86</f>
        <v>0</v>
      </c>
      <c r="K86" s="121">
        <f>IFERROR(($E86*'Cálculo de área y costos'!$M$80)+('Reparto C&amp;B'!$F86*'Cálculo de área y costos'!$M$81)+('Reparto C&amp;B'!$G86*'Cálculo de área y costos'!$M$82)+('Reparto C&amp;B'!$H86*'Cálculo de área y costos'!$M$83)+('Reparto C&amp;B'!$I86*'Cálculo de área y costos'!$M$84)+('Reparto C&amp;B'!$J86*'Cálculo de área y costos'!$M$85),"")</f>
        <v>158971.32613124239</v>
      </c>
      <c r="L86" s="122">
        <f t="shared" ref="L86:L117" si="6">$P6</f>
        <v>9562.8177582421922</v>
      </c>
      <c r="M86" s="123">
        <f>IFERROR('Norma Urbana - ANU base'!$H5*'Cálculo de área y costos'!$T$86,"")</f>
        <v>245463.32423912198</v>
      </c>
      <c r="N86" s="124">
        <f>IFERROR('Cálculo de área y costos'!$L$93*'Reparto C&amp;B'!$D86,"")</f>
        <v>76929.18034963742</v>
      </c>
      <c r="O86" s="124">
        <f>'Norma Urbana - ANU base'!$G5</f>
        <v>20985.3048706056</v>
      </c>
      <c r="P86" s="123">
        <f>$N86-$O86</f>
        <v>55943.87547903182</v>
      </c>
      <c r="Q86" s="125">
        <f>IFERROR($N86/$O86,"")</f>
        <v>3.6658595538153542</v>
      </c>
    </row>
    <row r="87" spans="2:17" ht="14.4" x14ac:dyDescent="0.3">
      <c r="B87" s="96">
        <f>'Norma Urbana - ANU base'!$B6</f>
        <v>2</v>
      </c>
      <c r="C87" s="83">
        <f>'Norma Urbana - ANU base'!$C6</f>
        <v>50909</v>
      </c>
      <c r="D87" s="118">
        <f>'Norma Urbana - ANU base'!$H6</f>
        <v>6.7855496289201773E-3</v>
      </c>
      <c r="E87" s="119">
        <f>('Cálculo de área y costos'!$K$80*'Reparto C&amp;B'!$D87)</f>
        <v>57.696816538468596</v>
      </c>
      <c r="F87" s="5">
        <f>'Cálculo de área y costos'!$K$81*'Reparto C&amp;B'!$D87</f>
        <v>0</v>
      </c>
      <c r="G87" s="5">
        <f>'Cálculo de área y costos'!$K$82*'Reparto C&amp;B'!$D87</f>
        <v>124.62512372309217</v>
      </c>
      <c r="H87" s="5">
        <f>'Cálculo de área y costos'!$K$83*'Reparto C&amp;B'!$D87</f>
        <v>115.39363307693719</v>
      </c>
      <c r="I87" s="5">
        <f>'Cálculo de área y costos'!$K$84*'Reparto C&amp;B'!$D87</f>
        <v>163.85895896925078</v>
      </c>
      <c r="J87" s="120">
        <f>'Cálculo de área y costos'!$K$85*'Reparto C&amp;B'!$D87</f>
        <v>0</v>
      </c>
      <c r="K87" s="121">
        <f>IFERROR(($E87*'Cálculo de área y costos'!$M$80)+('Reparto C&amp;B'!$F87*'Cálculo de área y costos'!$M$81)+('Reparto C&amp;B'!$G87*'Cálculo de área y costos'!$M$82)+('Reparto C&amp;B'!$H87*'Cálculo de área y costos'!$M$83)+('Reparto C&amp;B'!$I87*'Cálculo de área y costos'!$M$84)+('Reparto C&amp;B'!$J87*'Cálculo de área y costos'!$M$85),"")</f>
        <v>227787.03169387401</v>
      </c>
      <c r="L87" s="122">
        <f t="shared" si="6"/>
        <v>13702.382214394576</v>
      </c>
      <c r="M87" s="123">
        <f>IFERROR('Norma Urbana - ANU base'!$H6*'Cálculo de área y costos'!$T$86,"")</f>
        <v>351719.7936185046</v>
      </c>
      <c r="N87" s="124">
        <f>IFERROR('Cálculo de área y costos'!$L$93*'Reparto C&amp;B'!$D87,"")</f>
        <v>110230.379710236</v>
      </c>
      <c r="O87" s="124">
        <f>'Norma Urbana - ANU base'!$G6</f>
        <v>30069.449768066101</v>
      </c>
      <c r="P87" s="123">
        <f t="shared" ref="P87:P159" si="7">$N87-$O87</f>
        <v>80160.929942169896</v>
      </c>
      <c r="Q87" s="125">
        <f t="shared" ref="Q87:Q160" si="8">IFERROR($N87/$O87,"")</f>
        <v>3.6658595538153542</v>
      </c>
    </row>
    <row r="88" spans="2:17" ht="14.4" x14ac:dyDescent="0.3">
      <c r="B88" s="96">
        <f>'Norma Urbana - ANU base'!$B7</f>
        <v>3</v>
      </c>
      <c r="C88" s="83">
        <f>'Norma Urbana - ANU base'!$C7</f>
        <v>51986</v>
      </c>
      <c r="D88" s="118">
        <f>'Norma Urbana - ANU base'!$H7</f>
        <v>3.7274946149096467E-3</v>
      </c>
      <c r="E88" s="119">
        <f>('Cálculo de área y costos'!$K$80*'Reparto C&amp;B'!$D88)</f>
        <v>31.694495612847792</v>
      </c>
      <c r="F88" s="5">
        <f>'Cálculo de área y costos'!$K$81*'Reparto C&amp;B'!$D88</f>
        <v>0</v>
      </c>
      <c r="G88" s="5">
        <f>'Cálculo de área y costos'!$K$82*'Reparto C&amp;B'!$D88</f>
        <v>68.46011052375124</v>
      </c>
      <c r="H88" s="5">
        <f>'Cálculo de área y costos'!$K$83*'Reparto C&amp;B'!$D88</f>
        <v>63.388991225695584</v>
      </c>
      <c r="I88" s="5">
        <f>'Cálculo de área y costos'!$K$84*'Reparto C&amp;B'!$D88</f>
        <v>90.012367540487716</v>
      </c>
      <c r="J88" s="120">
        <f>'Cálculo de área y costos'!$K$85*'Reparto C&amp;B'!$D88</f>
        <v>0</v>
      </c>
      <c r="K88" s="121">
        <f>IFERROR(($E88*'Cálculo de área y costos'!$M$80)+('Reparto C&amp;B'!$F88*'Cálculo de área y costos'!$M$81)+('Reparto C&amp;B'!$G88*'Cálculo de área y costos'!$M$82)+('Reparto C&amp;B'!$H88*'Cálculo de área y costos'!$M$83)+('Reparto C&amp;B'!$I88*'Cálculo de área y costos'!$M$84)+('Reparto C&amp;B'!$J88*'Cálculo de área y costos'!$M$85),"")</f>
        <v>125129.86867952309</v>
      </c>
      <c r="L88" s="122">
        <f t="shared" si="6"/>
        <v>7527.1066765032947</v>
      </c>
      <c r="M88" s="123">
        <f>IFERROR('Norma Urbana - ANU base'!$H7*'Cálculo de área y costos'!$T$86,"")</f>
        <v>193209.64525592016</v>
      </c>
      <c r="N88" s="124">
        <f>IFERROR('Cálculo de área y costos'!$L$93*'Reparto C&amp;B'!$D88,"")</f>
        <v>60552.669899893786</v>
      </c>
      <c r="O88" s="124">
        <f>'Norma Urbana - ANU base'!$G7</f>
        <v>16518.000488281599</v>
      </c>
      <c r="P88" s="123">
        <f t="shared" si="7"/>
        <v>44034.669411612187</v>
      </c>
      <c r="Q88" s="125">
        <f t="shared" si="8"/>
        <v>3.6658595538153542</v>
      </c>
    </row>
    <row r="89" spans="2:17" ht="14.4" x14ac:dyDescent="0.3">
      <c r="B89" s="96">
        <f>'Norma Urbana - ANU base'!$B8</f>
        <v>4</v>
      </c>
      <c r="C89" s="83">
        <f>'Norma Urbana - ANU base'!$C8</f>
        <v>50911</v>
      </c>
      <c r="D89" s="118">
        <f>'Norma Urbana - ANU base'!$H8</f>
        <v>7.7509785398152242E-3</v>
      </c>
      <c r="E89" s="119">
        <f>('Cálculo de área y costos'!$K$80*'Reparto C&amp;B'!$D89)</f>
        <v>65.9057572726784</v>
      </c>
      <c r="F89" s="5">
        <f>'Cálculo de área y costos'!$K$81*'Reparto C&amp;B'!$D89</f>
        <v>0</v>
      </c>
      <c r="G89" s="5">
        <f>'Cálculo de área y costos'!$K$82*'Reparto C&amp;B'!$D89</f>
        <v>142.35643570898534</v>
      </c>
      <c r="H89" s="5">
        <f>'Cálculo de área y costos'!$K$83*'Reparto C&amp;B'!$D89</f>
        <v>131.8115145453568</v>
      </c>
      <c r="I89" s="5">
        <f>'Cálculo de área y costos'!$K$84*'Reparto C&amp;B'!$D89</f>
        <v>187.17235065440664</v>
      </c>
      <c r="J89" s="120">
        <f>'Cálculo de área y costos'!$K$85*'Reparto C&amp;B'!$D89</f>
        <v>0</v>
      </c>
      <c r="K89" s="121">
        <f>IFERROR(($E89*'Cálculo de área y costos'!$M$80)+('Reparto C&amp;B'!$F89*'Cálculo de área y costos'!$M$81)+('Reparto C&amp;B'!$G89*'Cálculo de área y costos'!$M$82)+('Reparto C&amp;B'!$H89*'Cálculo de área y costos'!$M$83)+('Reparto C&amp;B'!$I89*'Cálculo de área y costos'!$M$84)+('Reparto C&amp;B'!$J89*'Cálculo de área y costos'!$M$85),"")</f>
        <v>260195.92971253436</v>
      </c>
      <c r="L89" s="122">
        <f t="shared" si="6"/>
        <v>15651.918605894789</v>
      </c>
      <c r="M89" s="123">
        <f>IFERROR('Norma Urbana - ANU base'!$H8*'Cálculo de área y costos'!$T$86,"")</f>
        <v>401761.49633424758</v>
      </c>
      <c r="N89" s="124">
        <f>IFERROR('Cálculo de área y costos'!$L$93*'Reparto C&amp;B'!$D89,"")</f>
        <v>125913.64801581846</v>
      </c>
      <c r="O89" s="124">
        <f>'Norma Urbana - ANU base'!$G8</f>
        <v>34347.646484375</v>
      </c>
      <c r="P89" s="123">
        <f t="shared" si="7"/>
        <v>91566.001531443457</v>
      </c>
      <c r="Q89" s="125">
        <f t="shared" si="8"/>
        <v>3.6658595538153542</v>
      </c>
    </row>
    <row r="90" spans="2:17" ht="14.4" x14ac:dyDescent="0.3">
      <c r="B90" s="96">
        <f>'Norma Urbana - ANU base'!$B9</f>
        <v>5</v>
      </c>
      <c r="C90" s="83">
        <f>'Norma Urbana - ANU base'!$C9</f>
        <v>160143</v>
      </c>
      <c r="D90" s="118">
        <f>'Norma Urbana - ANU base'!$H9</f>
        <v>9.8332585149649848E-3</v>
      </c>
      <c r="E90" s="119">
        <f>('Cálculo de área y costos'!$K$80*'Reparto C&amp;B'!$D90)</f>
        <v>83.611165423537557</v>
      </c>
      <c r="F90" s="5">
        <f>'Cálculo de área y costos'!$K$81*'Reparto C&amp;B'!$D90</f>
        <v>0</v>
      </c>
      <c r="G90" s="5">
        <f>'Cálculo de área y costos'!$K$82*'Reparto C&amp;B'!$D90</f>
        <v>180.60011731484116</v>
      </c>
      <c r="H90" s="5">
        <f>'Cálculo de área y costos'!$K$83*'Reparto C&amp;B'!$D90</f>
        <v>167.22233084707511</v>
      </c>
      <c r="I90" s="5">
        <f>'Cálculo de área y costos'!$K$84*'Reparto C&amp;B'!$D90</f>
        <v>237.45570980284666</v>
      </c>
      <c r="J90" s="120">
        <f>'Cálculo de área y costos'!$K$85*'Reparto C&amp;B'!$D90</f>
        <v>0</v>
      </c>
      <c r="K90" s="121">
        <f>IFERROR(($E90*'Cálculo de área y costos'!$M$80)+('Reparto C&amp;B'!$F90*'Cálculo de área y costos'!$M$81)+('Reparto C&amp;B'!$G90*'Cálculo de área y costos'!$M$82)+('Reparto C&amp;B'!$H90*'Cálculo de área y costos'!$M$83)+('Reparto C&amp;B'!$I90*'Cálculo de área y costos'!$M$84)+('Reparto C&amp;B'!$J90*'Cálculo de área y costos'!$M$85),"")</f>
        <v>330096.88109212625</v>
      </c>
      <c r="L90" s="122">
        <f t="shared" si="6"/>
        <v>19856.765325352429</v>
      </c>
      <c r="M90" s="123">
        <f>IFERROR('Norma Urbana - ANU base'!$H9*'Cálculo de área y costos'!$T$86,"")</f>
        <v>509693.66442188504</v>
      </c>
      <c r="N90" s="124">
        <f>IFERROR('Cálculo de área y costos'!$L$93*'Reparto C&amp;B'!$D90,"")</f>
        <v>159740.0180044063</v>
      </c>
      <c r="O90" s="124">
        <f>'Norma Urbana - ANU base'!$G9</f>
        <v>43575.051269531599</v>
      </c>
      <c r="P90" s="123">
        <f t="shared" si="7"/>
        <v>116164.9667348747</v>
      </c>
      <c r="Q90" s="125">
        <f t="shared" si="8"/>
        <v>3.6658595538153542</v>
      </c>
    </row>
    <row r="91" spans="2:17" ht="14.4" x14ac:dyDescent="0.3">
      <c r="B91" s="96">
        <f>'Norma Urbana - ANU base'!$B10</f>
        <v>6</v>
      </c>
      <c r="C91" s="83">
        <f>'Norma Urbana - ANU base'!$C10</f>
        <v>136603</v>
      </c>
      <c r="D91" s="118">
        <f>'Norma Urbana - ANU base'!$H10</f>
        <v>5.2488208560813069E-3</v>
      </c>
      <c r="E91" s="119">
        <f>('Cálculo de área y costos'!$K$80*'Reparto C&amp;B'!$D91)</f>
        <v>44.630173020310444</v>
      </c>
      <c r="F91" s="5">
        <f>'Cálculo de área y costos'!$K$81*'Reparto C&amp;B'!$D91</f>
        <v>0</v>
      </c>
      <c r="G91" s="5">
        <f>'Cálculo de área y costos'!$K$82*'Reparto C&amp;B'!$D91</f>
        <v>96.401173723870556</v>
      </c>
      <c r="H91" s="5">
        <f>'Cálculo de área y costos'!$K$83*'Reparto C&amp;B'!$D91</f>
        <v>89.260346040620888</v>
      </c>
      <c r="I91" s="5">
        <f>'Cálculo de área y costos'!$K$84*'Reparto C&amp;B'!$D91</f>
        <v>126.74969137768164</v>
      </c>
      <c r="J91" s="120">
        <f>'Cálculo de área y costos'!$K$85*'Reparto C&amp;B'!$D91</f>
        <v>0</v>
      </c>
      <c r="K91" s="121">
        <f>IFERROR(($E91*'Cálculo de área y costos'!$M$80)+('Reparto C&amp;B'!$F91*'Cálculo de área y costos'!$M$81)+('Reparto C&amp;B'!$G91*'Cálculo de área y costos'!$M$82)+('Reparto C&amp;B'!$H91*'Cálculo de área y costos'!$M$83)+('Reparto C&amp;B'!$I91*'Cálculo de área y costos'!$M$84)+('Reparto C&amp;B'!$J91*'Cálculo de área y costos'!$M$85),"")</f>
        <v>176199.92308418563</v>
      </c>
      <c r="L91" s="122">
        <f t="shared" si="6"/>
        <v>10599.192914068641</v>
      </c>
      <c r="M91" s="123">
        <f>IFERROR('Norma Urbana - ANU base'!$H10*'Cálculo de área y costos'!$T$86,"")</f>
        <v>272065.53473181248</v>
      </c>
      <c r="N91" s="124">
        <f>IFERROR('Cálculo de área y costos'!$L$93*'Reparto C&amp;B'!$D91,"")</f>
        <v>85266.418733558225</v>
      </c>
      <c r="O91" s="124">
        <f>'Norma Urbana - ANU base'!$G10</f>
        <v>23259.5977783204</v>
      </c>
      <c r="P91" s="123">
        <f t="shared" si="7"/>
        <v>62006.820955237825</v>
      </c>
      <c r="Q91" s="125">
        <f t="shared" si="8"/>
        <v>3.6658595538153542</v>
      </c>
    </row>
    <row r="92" spans="2:17" ht="14.4" x14ac:dyDescent="0.3">
      <c r="B92" s="96">
        <f>'Norma Urbana - ANU base'!$B11</f>
        <v>7</v>
      </c>
      <c r="C92" s="83">
        <f>'Norma Urbana - ANU base'!$C11</f>
        <v>138476</v>
      </c>
      <c r="D92" s="118">
        <f>'Norma Urbana - ANU base'!$H11</f>
        <v>9.5124089953328456E-3</v>
      </c>
      <c r="E92" s="119">
        <f>('Cálculo de área y costos'!$K$80*'Reparto C&amp;B'!$D92)</f>
        <v>80.88301562241125</v>
      </c>
      <c r="F92" s="5">
        <f>'Cálculo de área y costos'!$K$81*'Reparto C&amp;B'!$D92</f>
        <v>0</v>
      </c>
      <c r="G92" s="5">
        <f>'Cálculo de área y costos'!$K$82*'Reparto C&amp;B'!$D92</f>
        <v>174.70731374440831</v>
      </c>
      <c r="H92" s="5">
        <f>'Cálculo de área y costos'!$K$83*'Reparto C&amp;B'!$D92</f>
        <v>161.7660312448225</v>
      </c>
      <c r="I92" s="5">
        <f>'Cálculo de área y costos'!$K$84*'Reparto C&amp;B'!$D92</f>
        <v>229.70776436764791</v>
      </c>
      <c r="J92" s="120">
        <f>'Cálculo de área y costos'!$K$85*'Reparto C&amp;B'!$D92</f>
        <v>0</v>
      </c>
      <c r="K92" s="121">
        <f>IFERROR(($E92*'Cálculo de área y costos'!$M$80)+('Reparto C&amp;B'!$F92*'Cálculo de área y costos'!$M$81)+('Reparto C&amp;B'!$G92*'Cálculo de área y costos'!$M$82)+('Reparto C&amp;B'!$H92*'Cálculo de área y costos'!$M$83)+('Reparto C&amp;B'!$I92*'Cálculo de área y costos'!$M$84)+('Reparto C&amp;B'!$J92*'Cálculo de área y costos'!$M$85),"")</f>
        <v>319326.14567727962</v>
      </c>
      <c r="L92" s="122">
        <f t="shared" si="6"/>
        <v>19208.858671989106</v>
      </c>
      <c r="M92" s="123">
        <f>IFERROR('Norma Urbana - ANU base'!$H11*'Cálculo de área y costos'!$T$86,"")</f>
        <v>493062.86323421902</v>
      </c>
      <c r="N92" s="124">
        <f>IFERROR('Cálculo de área y costos'!$L$93*'Reparto C&amp;B'!$D92,"")</f>
        <v>154527.85888495031</v>
      </c>
      <c r="O92" s="124">
        <f>'Norma Urbana - ANU base'!$G11</f>
        <v>42153.2403564454</v>
      </c>
      <c r="P92" s="123">
        <f t="shared" si="7"/>
        <v>112374.61852850491</v>
      </c>
      <c r="Q92" s="125">
        <f t="shared" si="8"/>
        <v>3.6658595538153542</v>
      </c>
    </row>
    <row r="93" spans="2:17" ht="14.4" x14ac:dyDescent="0.3">
      <c r="B93" s="96">
        <f>'Norma Urbana - ANU base'!$B12</f>
        <v>8</v>
      </c>
      <c r="C93" s="83">
        <f>'Norma Urbana - ANU base'!$C12</f>
        <v>95055</v>
      </c>
      <c r="D93" s="118">
        <f>'Norma Urbana - ANU base'!$H12</f>
        <v>6.5251484538119573E-3</v>
      </c>
      <c r="E93" s="119">
        <f>('Cálculo de área y costos'!$K$80*'Reparto C&amp;B'!$D93)</f>
        <v>55.482652668443002</v>
      </c>
      <c r="F93" s="5">
        <f>'Cálculo de área y costos'!$K$81*'Reparto C&amp;B'!$D93</f>
        <v>0</v>
      </c>
      <c r="G93" s="5">
        <f>'Cálculo de área y costos'!$K$82*'Reparto C&amp;B'!$D93</f>
        <v>119.84252976383689</v>
      </c>
      <c r="H93" s="5">
        <f>'Cálculo de área y costos'!$K$83*'Reparto C&amp;B'!$D93</f>
        <v>110.965305336886</v>
      </c>
      <c r="I93" s="5">
        <f>'Cálculo de área y costos'!$K$84*'Reparto C&amp;B'!$D93</f>
        <v>157.57073357837811</v>
      </c>
      <c r="J93" s="120">
        <f>'Cálculo de área y costos'!$K$85*'Reparto C&amp;B'!$D93</f>
        <v>0</v>
      </c>
      <c r="K93" s="121">
        <f>IFERROR(($E93*'Cálculo de área y costos'!$M$80)+('Reparto C&amp;B'!$F93*'Cálculo de área y costos'!$M$81)+('Reparto C&amp;B'!$G93*'Cálculo de área y costos'!$M$82)+('Reparto C&amp;B'!$H93*'Cálculo de área y costos'!$M$83)+('Reparto C&amp;B'!$I93*'Cálculo de área y costos'!$M$84)+('Reparto C&amp;B'!$J93*'Cálculo de área y costos'!$M$85),"")</f>
        <v>219045.51273501295</v>
      </c>
      <c r="L93" s="122">
        <f t="shared" si="6"/>
        <v>13176.541770283327</v>
      </c>
      <c r="M93" s="123">
        <f>IFERROR('Norma Urbana - ANU base'!$H12*'Cálculo de área y costos'!$T$86,"")</f>
        <v>338222.25066682859</v>
      </c>
      <c r="N93" s="124">
        <f>IFERROR('Cálculo de área y costos'!$L$93*'Reparto C&amp;B'!$D93,"")</f>
        <v>106000.19616153228</v>
      </c>
      <c r="O93" s="124">
        <f>'Norma Urbana - ANU base'!$G12</f>
        <v>28915.509338378601</v>
      </c>
      <c r="P93" s="123">
        <f t="shared" si="7"/>
        <v>77084.686823153679</v>
      </c>
      <c r="Q93" s="125">
        <f t="shared" si="8"/>
        <v>3.6658595538153542</v>
      </c>
    </row>
    <row r="94" spans="2:17" ht="14.4" x14ac:dyDescent="0.3">
      <c r="B94" s="96">
        <f>'Norma Urbana - ANU base'!$B13</f>
        <v>9</v>
      </c>
      <c r="C94" s="91" t="str">
        <f>'Norma Urbana - ANU base'!$C13</f>
        <v>P001040</v>
      </c>
      <c r="D94" s="118">
        <f>'Norma Urbana - ANU base'!$H13</f>
        <v>6.7341554720516455E-3</v>
      </c>
      <c r="E94" s="119">
        <f>('Cálculo de área y costos'!$K$80*'Reparto C&amp;B'!$D94)</f>
        <v>57.259817415014417</v>
      </c>
      <c r="F94" s="5">
        <f>'Cálculo de área y costos'!$K$81*'Reparto C&amp;B'!$D94</f>
        <v>0</v>
      </c>
      <c r="G94" s="5">
        <f>'Cálculo de área y costos'!$K$82*'Reparto C&amp;B'!$D94</f>
        <v>123.68120561643114</v>
      </c>
      <c r="H94" s="5">
        <f>'Cálculo de área y costos'!$K$83*'Reparto C&amp;B'!$D94</f>
        <v>114.51963483002883</v>
      </c>
      <c r="I94" s="5">
        <f>'Cálculo de área y costos'!$K$84*'Reparto C&amp;B'!$D94</f>
        <v>162.61788145864091</v>
      </c>
      <c r="J94" s="120">
        <f>'Cálculo de área y costos'!$K$85*'Reparto C&amp;B'!$D94</f>
        <v>0</v>
      </c>
      <c r="K94" s="121">
        <f>IFERROR(($E94*'Cálculo de área y costos'!$M$80)+('Reparto C&amp;B'!$F94*'Cálculo de área y costos'!$M$81)+('Reparto C&amp;B'!$G94*'Cálculo de área y costos'!$M$82)+('Reparto C&amp;B'!$H94*'Cálculo de área y costos'!$M$83)+('Reparto C&amp;B'!$I94*'Cálculo de área y costos'!$M$84)+('Reparto C&amp;B'!$J94*'Cálculo de área y costos'!$M$85),"")</f>
        <v>226061.75915447689</v>
      </c>
      <c r="L94" s="122">
        <f t="shared" si="6"/>
        <v>13598.599555728615</v>
      </c>
      <c r="M94" s="123">
        <f>IFERROR('Norma Urbana - ANU base'!$H13*'Cálculo de área y costos'!$T$86,"")</f>
        <v>349055.84696192789</v>
      </c>
      <c r="N94" s="124">
        <f>IFERROR('Cálculo de área y costos'!$L$93*'Reparto C&amp;B'!$D94,"")</f>
        <v>109395.48825172237</v>
      </c>
      <c r="O94" s="124">
        <f>'Norma Urbana - ANU base'!$G13</f>
        <v>29841.7019653319</v>
      </c>
      <c r="P94" s="123">
        <f t="shared" si="7"/>
        <v>79553.786286390474</v>
      </c>
      <c r="Q94" s="125">
        <f t="shared" si="8"/>
        <v>3.6658595538153542</v>
      </c>
    </row>
    <row r="95" spans="2:17" ht="14.4" x14ac:dyDescent="0.3">
      <c r="B95" s="96">
        <f>'Norma Urbana - ANU base'!$B14</f>
        <v>10</v>
      </c>
      <c r="C95" s="91" t="str">
        <f>'Norma Urbana - ANU base'!$C14</f>
        <v>P001041</v>
      </c>
      <c r="D95" s="118">
        <f>'Norma Urbana - ANU base'!$H14</f>
        <v>3.1058709300790677E-2</v>
      </c>
      <c r="E95" s="119">
        <f>('Cálculo de área y costos'!$K$80*'Reparto C&amp;B'!$D95)</f>
        <v>264.08894642990288</v>
      </c>
      <c r="F95" s="5">
        <f>'Cálculo de área y costos'!$K$81*'Reparto C&amp;B'!$D95</f>
        <v>0</v>
      </c>
      <c r="G95" s="5">
        <f>'Cálculo de área y costos'!$K$82*'Reparto C&amp;B'!$D95</f>
        <v>570.43212428859022</v>
      </c>
      <c r="H95" s="5">
        <f>'Cálculo de área y costos'!$K$83*'Reparto C&amp;B'!$D95</f>
        <v>528.17789285980575</v>
      </c>
      <c r="I95" s="5">
        <f>'Cálculo de área y costos'!$K$84*'Reparto C&amp;B'!$D95</f>
        <v>750.01260786092405</v>
      </c>
      <c r="J95" s="120">
        <f>'Cálculo de área y costos'!$K$85*'Reparto C&amp;B'!$D95</f>
        <v>0</v>
      </c>
      <c r="K95" s="121">
        <f>IFERROR(($E95*'Cálculo de área y costos'!$M$80)+('Reparto C&amp;B'!$F95*'Cálculo de área y costos'!$M$81)+('Reparto C&amp;B'!$G95*'Cálculo de área y costos'!$M$82)+('Reparto C&amp;B'!$H95*'Cálculo de área y costos'!$M$83)+('Reparto C&amp;B'!$I95*'Cálculo de área y costos'!$M$84)+('Reparto C&amp;B'!$J95*'Cálculo de área y costos'!$M$85),"")</f>
        <v>1042623.1605052565</v>
      </c>
      <c r="L95" s="122">
        <f t="shared" si="6"/>
        <v>62718.324851885322</v>
      </c>
      <c r="M95" s="123">
        <f>IFERROR('Norma Urbana - ANU base'!$H14*'Cálculo de área y costos'!$T$86,"")</f>
        <v>1609886.217436688</v>
      </c>
      <c r="N95" s="124">
        <f>IFERROR('Cálculo de área y costos'!$L$93*'Reparto C&amp;B'!$D95,"")</f>
        <v>504544.73207954614</v>
      </c>
      <c r="O95" s="124">
        <f>'Norma Urbana - ANU base'!$G14</f>
        <v>137633.40484619112</v>
      </c>
      <c r="P95" s="123">
        <f t="shared" si="7"/>
        <v>366911.32723335503</v>
      </c>
      <c r="Q95" s="125">
        <f t="shared" si="8"/>
        <v>3.6658595538153538</v>
      </c>
    </row>
    <row r="96" spans="2:17" ht="14.4" x14ac:dyDescent="0.3">
      <c r="B96" s="96">
        <f>'Norma Urbana - ANU base'!$B15</f>
        <v>11</v>
      </c>
      <c r="C96" s="91" t="str">
        <f>'Norma Urbana - ANU base'!$C15</f>
        <v>P001035</v>
      </c>
      <c r="D96" s="118">
        <f>'Norma Urbana - ANU base'!$H15</f>
        <v>4.0167103975526251E-3</v>
      </c>
      <c r="E96" s="119">
        <f>('Cálculo de área y costos'!$K$80*'Reparto C&amp;B'!$D96)</f>
        <v>34.153667067443287</v>
      </c>
      <c r="F96" s="5">
        <f>'Cálculo de área y costos'!$K$81*'Reparto C&amp;B'!$D96</f>
        <v>0</v>
      </c>
      <c r="G96" s="5">
        <f>'Cálculo de área y costos'!$K$82*'Reparto C&amp;B'!$D96</f>
        <v>73.771920865677501</v>
      </c>
      <c r="H96" s="5">
        <f>'Cálculo de área y costos'!$K$83*'Reparto C&amp;B'!$D96</f>
        <v>68.307334134886574</v>
      </c>
      <c r="I96" s="5">
        <f>'Cálculo de área y costos'!$K$84*'Reparto C&amp;B'!$D96</f>
        <v>96.996414471538912</v>
      </c>
      <c r="J96" s="120">
        <f>'Cálculo de área y costos'!$K$85*'Reparto C&amp;B'!$D96</f>
        <v>0</v>
      </c>
      <c r="K96" s="121">
        <f>IFERROR(($E96*'Cálculo de área y costos'!$M$80)+('Reparto C&amp;B'!$F96*'Cálculo de área y costos'!$M$81)+('Reparto C&amp;B'!$G96*'Cálculo de área y costos'!$M$82)+('Reparto C&amp;B'!$H96*'Cálculo de área y costos'!$M$83)+('Reparto C&amp;B'!$I96*'Cálculo de área y costos'!$M$84)+('Reparto C&amp;B'!$J96*'Cálculo de área y costos'!$M$85),"")</f>
        <v>134838.6775822661</v>
      </c>
      <c r="L96" s="122">
        <f t="shared" si="6"/>
        <v>8111.1338243291957</v>
      </c>
      <c r="M96" s="123">
        <f>IFERROR('Norma Urbana - ANU base'!$H15*'Cálculo de área y costos'!$T$86,"")</f>
        <v>208200.7544431343</v>
      </c>
      <c r="N96" s="124">
        <f>IFERROR('Cálculo de área y costos'!$L$93*'Reparto C&amp;B'!$D96,"")</f>
        <v>65250.943036539</v>
      </c>
      <c r="O96" s="124">
        <f>'Norma Urbana - ANU base'!$G15</f>
        <v>17799.6298217773</v>
      </c>
      <c r="P96" s="123">
        <f t="shared" si="7"/>
        <v>47451.3132147617</v>
      </c>
      <c r="Q96" s="125">
        <f t="shared" si="8"/>
        <v>3.6658595538153538</v>
      </c>
    </row>
    <row r="97" spans="2:17" ht="14.4" x14ac:dyDescent="0.3">
      <c r="B97" s="96">
        <f>'Norma Urbana - ANU base'!$B16</f>
        <v>12</v>
      </c>
      <c r="C97" s="91" t="str">
        <f>'Norma Urbana - ANU base'!$C16</f>
        <v>P001013</v>
      </c>
      <c r="D97" s="118">
        <f>'Norma Urbana - ANU base'!$H16</f>
        <v>5.2293737799338378E-3</v>
      </c>
      <c r="E97" s="119">
        <f>('Cálculo de área y costos'!$K$80*'Reparto C&amp;B'!$D97)</f>
        <v>44.464816572262663</v>
      </c>
      <c r="F97" s="5">
        <f>'Cálculo de área y costos'!$K$81*'Reparto C&amp;B'!$D97</f>
        <v>0</v>
      </c>
      <c r="G97" s="5">
        <f>'Cálculo de área y costos'!$K$82*'Reparto C&amp;B'!$D97</f>
        <v>96.044003796087367</v>
      </c>
      <c r="H97" s="5">
        <f>'Cálculo de área y costos'!$K$83*'Reparto C&amp;B'!$D97</f>
        <v>88.929633144525326</v>
      </c>
      <c r="I97" s="5">
        <f>'Cálculo de área y costos'!$K$84*'Reparto C&amp;B'!$D97</f>
        <v>126.28007906522596</v>
      </c>
      <c r="J97" s="120">
        <f>'Cálculo de área y costos'!$K$85*'Reparto C&amp;B'!$D97</f>
        <v>0</v>
      </c>
      <c r="K97" s="121">
        <f>IFERROR(($E97*'Cálculo de área y costos'!$M$80)+('Reparto C&amp;B'!$F97*'Cálculo de área y costos'!$M$81)+('Reparto C&amp;B'!$G97*'Cálculo de área y costos'!$M$82)+('Reparto C&amp;B'!$H97*'Cálculo de área y costos'!$M$83)+('Reparto C&amp;B'!$I97*'Cálculo de área y costos'!$M$84)+('Reparto C&amp;B'!$J97*'Cálculo de área y costos'!$M$85),"")</f>
        <v>175547.095827293</v>
      </c>
      <c r="L97" s="122">
        <f t="shared" si="6"/>
        <v>10559.922510800296</v>
      </c>
      <c r="M97" s="123">
        <f>IFERROR('Norma Urbana - ANU base'!$H16*'Cálculo de área y costos'!$T$86,"")</f>
        <v>271057.52182451321</v>
      </c>
      <c r="N97" s="124">
        <f>IFERROR('Cálculo de área y costos'!$L$93*'Reparto C&amp;B'!$D97,"")</f>
        <v>84950.503486419941</v>
      </c>
      <c r="O97" s="124">
        <f>'Norma Urbana - ANU base'!$G16</f>
        <v>23173.4201049806</v>
      </c>
      <c r="P97" s="123">
        <f t="shared" si="7"/>
        <v>61777.083381439341</v>
      </c>
      <c r="Q97" s="125">
        <f t="shared" si="8"/>
        <v>3.6658595538153542</v>
      </c>
    </row>
    <row r="98" spans="2:17" ht="14.4" x14ac:dyDescent="0.3">
      <c r="B98" s="96">
        <f>'Norma Urbana - ANU base'!$B17</f>
        <v>13</v>
      </c>
      <c r="C98" s="91" t="str">
        <f>'Norma Urbana - ANU base'!$C17</f>
        <v>P001038</v>
      </c>
      <c r="D98" s="118">
        <f>'Norma Urbana - ANU base'!$H17</f>
        <v>9.3775550123236309E-3</v>
      </c>
      <c r="E98" s="119">
        <f>('Cálculo de área y costos'!$K$80*'Reparto C&amp;B'!$D98)</f>
        <v>79.736366354089185</v>
      </c>
      <c r="F98" s="5">
        <f>'Cálculo de área y costos'!$K$81*'Reparto C&amp;B'!$D98</f>
        <v>0</v>
      </c>
      <c r="G98" s="5">
        <f>'Cálculo de área y costos'!$K$82*'Reparto C&amp;B'!$D98</f>
        <v>172.23055132483262</v>
      </c>
      <c r="H98" s="5">
        <f>'Cálculo de área y costos'!$K$83*'Reparto C&amp;B'!$D98</f>
        <v>159.47273270817837</v>
      </c>
      <c r="I98" s="5">
        <f>'Cálculo de área y costos'!$K$84*'Reparto C&amp;B'!$D98</f>
        <v>226.45128044561324</v>
      </c>
      <c r="J98" s="120">
        <f>'Cálculo de área y costos'!$K$85*'Reparto C&amp;B'!$D98</f>
        <v>0</v>
      </c>
      <c r="K98" s="121">
        <f>IFERROR(($E98*'Cálculo de área y costos'!$M$80)+('Reparto C&amp;B'!$F98*'Cálculo de área y costos'!$M$81)+('Reparto C&amp;B'!$G98*'Cálculo de área y costos'!$M$82)+('Reparto C&amp;B'!$H98*'Cálculo de área y costos'!$M$83)+('Reparto C&amp;B'!$I98*'Cálculo de área y costos'!$M$84)+('Reparto C&amp;B'!$J98*'Cálculo de área y costos'!$M$85),"")</f>
        <v>314799.17436594405</v>
      </c>
      <c r="L98" s="122">
        <f t="shared" si="6"/>
        <v>18936.541627773517</v>
      </c>
      <c r="M98" s="123">
        <f>IFERROR('Norma Urbana - ANU base'!$H17*'Cálculo de área y costos'!$T$86,"")</f>
        <v>486072.8892945277</v>
      </c>
      <c r="N98" s="124">
        <f>IFERROR('Cálculo de área y costos'!$L$93*'Reparto C&amp;B'!$D98,"")</f>
        <v>152337.1733008101</v>
      </c>
      <c r="O98" s="124">
        <f>'Norma Urbana - ANU base'!$G17</f>
        <v>41555.6491088865</v>
      </c>
      <c r="P98" s="123">
        <f t="shared" si="7"/>
        <v>110781.5241919236</v>
      </c>
      <c r="Q98" s="125">
        <f t="shared" si="8"/>
        <v>3.6658595538153547</v>
      </c>
    </row>
    <row r="99" spans="2:17" ht="14.4" x14ac:dyDescent="0.3">
      <c r="B99" s="96">
        <f>'Norma Urbana - ANU base'!$B18</f>
        <v>14</v>
      </c>
      <c r="C99" s="91" t="str">
        <f>'Norma Urbana - ANU base'!$C18</f>
        <v>P001036</v>
      </c>
      <c r="D99" s="118">
        <f>'Norma Urbana - ANU base'!$H18</f>
        <v>1.7819635810404692E-2</v>
      </c>
      <c r="E99" s="119">
        <f>('Cálculo de área y costos'!$K$80*'Reparto C&amp;B'!$D99)</f>
        <v>151.5184936166855</v>
      </c>
      <c r="F99" s="5">
        <f>'Cálculo de área y costos'!$K$81*'Reparto C&amp;B'!$D99</f>
        <v>0</v>
      </c>
      <c r="G99" s="5">
        <f>'Cálculo de área y costos'!$K$82*'Reparto C&amp;B'!$D99</f>
        <v>327.27994621204073</v>
      </c>
      <c r="H99" s="5">
        <f>'Cálculo de área y costos'!$K$83*'Reparto C&amp;B'!$D99</f>
        <v>303.03698723337101</v>
      </c>
      <c r="I99" s="5">
        <f>'Cálculo de área y costos'!$K$84*'Reparto C&amp;B'!$D99</f>
        <v>430.31252187138682</v>
      </c>
      <c r="J99" s="120">
        <f>'Cálculo de área y costos'!$K$85*'Reparto C&amp;B'!$D99</f>
        <v>0</v>
      </c>
      <c r="K99" s="121">
        <f>IFERROR(($E99*'Cálculo de área y costos'!$M$80)+('Reparto C&amp;B'!$F99*'Cálculo de área y costos'!$M$81)+('Reparto C&amp;B'!$G99*'Cálculo de área y costos'!$M$82)+('Reparto C&amp;B'!$H99*'Cálculo de área y costos'!$M$83)+('Reparto C&amp;B'!$I99*'Cálculo de área y costos'!$M$84)+('Reparto C&amp;B'!$J99*'Cálculo de área y costos'!$M$85),"")</f>
        <v>598195.0127986744</v>
      </c>
      <c r="L99" s="122">
        <f t="shared" si="6"/>
        <v>35984.035803793005</v>
      </c>
      <c r="M99" s="123">
        <f>IFERROR('Norma Urbana - ANU base'!$H18*'Cálculo de área y costos'!$T$86,"")</f>
        <v>923656.73708731495</v>
      </c>
      <c r="N99" s="124">
        <f>IFERROR('Cálculo de área y costos'!$L$93*'Reparto C&amp;B'!$D99,"")</f>
        <v>289477.68848484755</v>
      </c>
      <c r="O99" s="124">
        <f>'Norma Urbana - ANU base'!$G18</f>
        <v>78965.8425903319</v>
      </c>
      <c r="P99" s="123">
        <f t="shared" si="7"/>
        <v>210511.84589451563</v>
      </c>
      <c r="Q99" s="125">
        <f t="shared" si="8"/>
        <v>3.6658595538153538</v>
      </c>
    </row>
    <row r="100" spans="2:17" ht="14.4" x14ac:dyDescent="0.3">
      <c r="B100" s="96">
        <f>'Norma Urbana - ANU base'!$B19</f>
        <v>15</v>
      </c>
      <c r="C100" s="83">
        <f>'Norma Urbana - ANU base'!$C19</f>
        <v>49550</v>
      </c>
      <c r="D100" s="118">
        <f>'Norma Urbana - ANU base'!$H19</f>
        <v>4.5323372734496553E-3</v>
      </c>
      <c r="E100" s="119">
        <f>('Cálculo de área y costos'!$K$80*'Reparto C&amp;B'!$D100)</f>
        <v>38.537988292379779</v>
      </c>
      <c r="F100" s="5">
        <f>'Cálculo de área y costos'!$K$81*'Reparto C&amp;B'!$D100</f>
        <v>0</v>
      </c>
      <c r="G100" s="5">
        <f>'Cálculo de área y costos'!$K$82*'Reparto C&amp;B'!$D100</f>
        <v>83.24205471154032</v>
      </c>
      <c r="H100" s="5">
        <f>'Cálculo de área y costos'!$K$83*'Reparto C&amp;B'!$D100</f>
        <v>77.075976584759559</v>
      </c>
      <c r="I100" s="5">
        <f>'Cálculo de área y costos'!$K$84*'Reparto C&amp;B'!$D100</f>
        <v>109.44788675035855</v>
      </c>
      <c r="J100" s="120">
        <f>'Cálculo de área y costos'!$K$85*'Reparto C&amp;B'!$D100</f>
        <v>0</v>
      </c>
      <c r="K100" s="121">
        <f>IFERROR(($E100*'Cálculo de área y costos'!$M$80)+('Reparto C&amp;B'!$F100*'Cálculo de área y costos'!$M$81)+('Reparto C&amp;B'!$G100*'Cálculo de área y costos'!$M$82)+('Reparto C&amp;B'!$H100*'Cálculo de área y costos'!$M$83)+('Reparto C&amp;B'!$I100*'Cálculo de área y costos'!$M$84)+('Reparto C&amp;B'!$J100*'Cálculo de área y costos'!$M$85),"")</f>
        <v>152147.97777831537</v>
      </c>
      <c r="L100" s="122">
        <f t="shared" si="6"/>
        <v>9152.3636317780638</v>
      </c>
      <c r="M100" s="123">
        <f>IFERROR('Norma Urbana - ANU base'!$H19*'Cálculo de área y costos'!$T$86,"")</f>
        <v>234927.57663034715</v>
      </c>
      <c r="N100" s="124">
        <f>IFERROR('Cálculo de área y costos'!$L$93*'Reparto C&amp;B'!$D100,"")</f>
        <v>73627.235220253715</v>
      </c>
      <c r="O100" s="124">
        <f>'Norma Urbana - ANU base'!$G19</f>
        <v>20084.5761108398</v>
      </c>
      <c r="P100" s="123">
        <f t="shared" si="7"/>
        <v>53542.659109413915</v>
      </c>
      <c r="Q100" s="125">
        <f t="shared" si="8"/>
        <v>3.6658595538153542</v>
      </c>
    </row>
    <row r="101" spans="2:17" ht="14.4" x14ac:dyDescent="0.3">
      <c r="B101" s="96">
        <f>'Norma Urbana - ANU base'!$B20</f>
        <v>16</v>
      </c>
      <c r="C101" s="83">
        <f>'Norma Urbana - ANU base'!$C20</f>
        <v>150355</v>
      </c>
      <c r="D101" s="118">
        <f>'Norma Urbana - ANU base'!$H20</f>
        <v>7.1109262423799304E-3</v>
      </c>
      <c r="E101" s="119">
        <f>('Cálculo de área y costos'!$K$80*'Reparto C&amp;B'!$D101)</f>
        <v>60.463459743417502</v>
      </c>
      <c r="F101" s="5">
        <f>'Cálculo de área y costos'!$K$81*'Reparto C&amp;B'!$D101</f>
        <v>0</v>
      </c>
      <c r="G101" s="5">
        <f>'Cálculo de área y costos'!$K$82*'Reparto C&amp;B'!$D101</f>
        <v>130.60107304578182</v>
      </c>
      <c r="H101" s="5">
        <f>'Cálculo de área y costos'!$K$83*'Reparto C&amp;B'!$D101</f>
        <v>120.926919486835</v>
      </c>
      <c r="I101" s="5">
        <f>'Cálculo de área y costos'!$K$84*'Reparto C&amp;B'!$D101</f>
        <v>171.71622567130569</v>
      </c>
      <c r="J101" s="120">
        <f>'Cálculo de área y costos'!$K$85*'Reparto C&amp;B'!$D101</f>
        <v>0</v>
      </c>
      <c r="K101" s="121">
        <f>IFERROR(($E101*'Cálculo de área y costos'!$M$80)+('Reparto C&amp;B'!$F101*'Cálculo de área y costos'!$M$81)+('Reparto C&amp;B'!$G101*'Cálculo de área y costos'!$M$82)+('Reparto C&amp;B'!$H101*'Cálculo de área y costos'!$M$83)+('Reparto C&amp;B'!$I101*'Cálculo de área y costos'!$M$84)+('Reparto C&amp;B'!$J101*'Cálculo de área y costos'!$M$85),"")</f>
        <v>238709.7390670123</v>
      </c>
      <c r="L101" s="122">
        <f t="shared" si="6"/>
        <v>14359.430643050808</v>
      </c>
      <c r="M101" s="123">
        <f>IFERROR('Norma Urbana - ANU base'!$H20*'Cálculo de área y costos'!$T$86,"")</f>
        <v>368585.25059587311</v>
      </c>
      <c r="N101" s="124">
        <f>IFERROR('Cálculo de área y costos'!$L$93*'Reparto C&amp;B'!$D101,"")</f>
        <v>115516.08088581002</v>
      </c>
      <c r="O101" s="124">
        <f>'Norma Urbana - ANU base'!$G20</f>
        <v>31511.3220214842</v>
      </c>
      <c r="P101" s="123">
        <f t="shared" si="7"/>
        <v>84004.75886432582</v>
      </c>
      <c r="Q101" s="125">
        <f t="shared" si="8"/>
        <v>3.6658595538153542</v>
      </c>
    </row>
    <row r="102" spans="2:17" ht="14.4" x14ac:dyDescent="0.3">
      <c r="B102" s="96">
        <f>'Norma Urbana - ANU base'!$B21</f>
        <v>17</v>
      </c>
      <c r="C102" s="83">
        <f>'Norma Urbana - ANU base'!$C21</f>
        <v>52162</v>
      </c>
      <c r="D102" s="118">
        <f>'Norma Urbana - ANU base'!$H21</f>
        <v>7.3240722902867417E-3</v>
      </c>
      <c r="E102" s="119">
        <f>('Cálculo de área y costos'!$K$80*'Reparto C&amp;B'!$D102)</f>
        <v>62.275818224971481</v>
      </c>
      <c r="F102" s="5">
        <f>'Cálculo de área y costos'!$K$81*'Reparto C&amp;B'!$D102</f>
        <v>0</v>
      </c>
      <c r="G102" s="5">
        <f>'Cálculo de área y costos'!$K$82*'Reparto C&amp;B'!$D102</f>
        <v>134.51576736593839</v>
      </c>
      <c r="H102" s="5">
        <f>'Cálculo de área y costos'!$K$83*'Reparto C&amp;B'!$D102</f>
        <v>124.55163644994296</v>
      </c>
      <c r="I102" s="5">
        <f>'Cálculo de área y costos'!$K$84*'Reparto C&amp;B'!$D102</f>
        <v>176.86332375891899</v>
      </c>
      <c r="J102" s="120">
        <f>'Cálculo de área y costos'!$K$85*'Reparto C&amp;B'!$D102</f>
        <v>0</v>
      </c>
      <c r="K102" s="121">
        <f>IFERROR(($E102*'Cálculo de área y costos'!$M$80)+('Reparto C&amp;B'!$F102*'Cálculo de área y costos'!$M$81)+('Reparto C&amp;B'!$G102*'Cálculo de área y costos'!$M$82)+('Reparto C&amp;B'!$H102*'Cálculo de área y costos'!$M$83)+('Reparto C&amp;B'!$I102*'Cálculo de área y costos'!$M$84)+('Reparto C&amp;B'!$J102*'Cálculo de área y costos'!$M$85),"")</f>
        <v>245864.93035218742</v>
      </c>
      <c r="L102" s="122">
        <f t="shared" si="6"/>
        <v>14789.846567423256</v>
      </c>
      <c r="M102" s="123">
        <f>IFERROR('Norma Urbana - ANU base'!$H21*'Cálculo de área y costos'!$T$86,"")</f>
        <v>379633.38789942616</v>
      </c>
      <c r="N102" s="124">
        <f>IFERROR('Cálculo de área y costos'!$L$93*'Reparto C&amp;B'!$D102,"")</f>
        <v>118978.61097981552</v>
      </c>
      <c r="O102" s="124">
        <f>'Norma Urbana - ANU base'!$G21</f>
        <v>32455.8563232421</v>
      </c>
      <c r="P102" s="123">
        <f t="shared" si="7"/>
        <v>86522.754656573423</v>
      </c>
      <c r="Q102" s="125">
        <f t="shared" si="8"/>
        <v>3.6658595538153542</v>
      </c>
    </row>
    <row r="103" spans="2:17" ht="14.4" x14ac:dyDescent="0.3">
      <c r="B103" s="96">
        <f>'Norma Urbana - ANU base'!$B22</f>
        <v>18</v>
      </c>
      <c r="C103" s="83">
        <f>'Norma Urbana - ANU base'!$C22</f>
        <v>133556</v>
      </c>
      <c r="D103" s="118">
        <f>'Norma Urbana - ANU base'!$H22</f>
        <v>6.1932018418049468E-2</v>
      </c>
      <c r="E103" s="119">
        <f>('Cálculo de área y costos'!$K$80*'Reparto C&amp;B'!$D103)</f>
        <v>526.60145455186864</v>
      </c>
      <c r="F103" s="5">
        <f>'Cálculo de área y costos'!$K$81*'Reparto C&amp;B'!$D103</f>
        <v>0</v>
      </c>
      <c r="G103" s="5">
        <f>'Cálculo de área y costos'!$K$82*'Reparto C&amp;B'!$D103</f>
        <v>1137.4591418320365</v>
      </c>
      <c r="H103" s="5">
        <f>'Cálculo de área y costos'!$K$83*'Reparto C&amp;B'!$D103</f>
        <v>1053.2029091037373</v>
      </c>
      <c r="I103" s="5">
        <f>'Cálculo de área y costos'!$K$84*'Reparto C&amp;B'!$D103</f>
        <v>1495.5481309273068</v>
      </c>
      <c r="J103" s="120">
        <f>'Cálculo de área y costos'!$K$85*'Reparto C&amp;B'!$D103</f>
        <v>0</v>
      </c>
      <c r="K103" s="121">
        <f>IFERROR(($E103*'Cálculo de área y costos'!$M$80)+('Reparto C&amp;B'!$F103*'Cálculo de área y costos'!$M$81)+('Reparto C&amp;B'!$G103*'Cálculo de área y costos'!$M$82)+('Reparto C&amp;B'!$H103*'Cálculo de área y costos'!$M$83)+('Reparto C&amp;B'!$I103*'Cálculo de área y costos'!$M$84)+('Reparto C&amp;B'!$J103*'Cálculo de área y costos'!$M$85),"")</f>
        <v>2079022.5425707777</v>
      </c>
      <c r="L103" s="122">
        <f t="shared" si="6"/>
        <v>125062.26231935814</v>
      </c>
      <c r="M103" s="123">
        <f>IFERROR('Norma Urbana - ANU base'!$H22*'Cálculo de área y costos'!$T$86,"")</f>
        <v>3210162.4669481916</v>
      </c>
      <c r="N103" s="124">
        <f>IFERROR('Cálculo de área y costos'!$L$93*'Reparto C&amp;B'!$D103,"")</f>
        <v>1006077.6620580561</v>
      </c>
      <c r="O103" s="124">
        <f>'Norma Urbana - ANU base'!$G22</f>
        <v>274445.2282714842</v>
      </c>
      <c r="P103" s="123">
        <f t="shared" si="7"/>
        <v>731632.43378657196</v>
      </c>
      <c r="Q103" s="125">
        <f t="shared" si="8"/>
        <v>3.6658595538153542</v>
      </c>
    </row>
    <row r="104" spans="2:17" ht="14.4" x14ac:dyDescent="0.3">
      <c r="B104" s="96">
        <f>'Norma Urbana - ANU base'!$B23</f>
        <v>19</v>
      </c>
      <c r="C104" s="91" t="str">
        <f>'Norma Urbana - ANU base'!$C23</f>
        <v>P001014</v>
      </c>
      <c r="D104" s="118">
        <f>'Norma Urbana - ANU base'!$H23</f>
        <v>6.7738127368511484E-3</v>
      </c>
      <c r="E104" s="119">
        <f>('Cálculo de área y costos'!$K$80*'Reparto C&amp;B'!$D104)</f>
        <v>57.597018976668679</v>
      </c>
      <c r="F104" s="5">
        <f>'Cálculo de área y costos'!$K$81*'Reparto C&amp;B'!$D104</f>
        <v>0</v>
      </c>
      <c r="G104" s="5">
        <f>'Cálculo de área y costos'!$K$82*'Reparto C&amp;B'!$D104</f>
        <v>124.40956098960434</v>
      </c>
      <c r="H104" s="5">
        <f>'Cálculo de área y costos'!$K$83*'Reparto C&amp;B'!$D104</f>
        <v>115.19403795333736</v>
      </c>
      <c r="I104" s="5">
        <f>'Cálculo de área y costos'!$K$84*'Reparto C&amp;B'!$D104</f>
        <v>163.57553389373902</v>
      </c>
      <c r="J104" s="120">
        <f>'Cálculo de área y costos'!$K$85*'Reparto C&amp;B'!$D104</f>
        <v>0</v>
      </c>
      <c r="K104" s="121">
        <f>IFERROR(($E104*'Cálculo de área y costos'!$M$80)+('Reparto C&amp;B'!$F104*'Cálculo de área y costos'!$M$81)+('Reparto C&amp;B'!$G104*'Cálculo de área y costos'!$M$82)+('Reparto C&amp;B'!$H104*'Cálculo de área y costos'!$M$83)+('Reparto C&amp;B'!$I104*'Cálculo de área y costos'!$M$84)+('Reparto C&amp;B'!$J104*'Cálculo de área y costos'!$M$85),"")</f>
        <v>227393.03091988791</v>
      </c>
      <c r="L104" s="122">
        <f t="shared" si="6"/>
        <v>13678.681351541332</v>
      </c>
      <c r="M104" s="123">
        <f>IFERROR('Norma Urbana - ANU base'!$H23*'Cálculo de área y costos'!$T$86,"")</f>
        <v>351111.42768177227</v>
      </c>
      <c r="N104" s="124">
        <f>IFERROR('Cálculo de área y costos'!$L$93*'Reparto C&amp;B'!$D104,"")</f>
        <v>110039.71541034302</v>
      </c>
      <c r="O104" s="124">
        <f>'Norma Urbana - ANU base'!$G23</f>
        <v>30017.438964844099</v>
      </c>
      <c r="P104" s="123">
        <f t="shared" si="7"/>
        <v>80022.276445498923</v>
      </c>
      <c r="Q104" s="125">
        <f t="shared" si="8"/>
        <v>3.6658595538153542</v>
      </c>
    </row>
    <row r="105" spans="2:17" ht="14.4" x14ac:dyDescent="0.3">
      <c r="B105" s="96">
        <f>'Norma Urbana - ANU base'!$B24</f>
        <v>20</v>
      </c>
      <c r="C105" s="91" t="str">
        <f>'Norma Urbana - ANU base'!$C24</f>
        <v>P001012</v>
      </c>
      <c r="D105" s="118">
        <f>'Norma Urbana - ANU base'!$H24</f>
        <v>2.5746719794523858E-2</v>
      </c>
      <c r="E105" s="119">
        <f>('Cálculo de área y costos'!$K$80*'Reparto C&amp;B'!$D105)</f>
        <v>218.9216570048722</v>
      </c>
      <c r="F105" s="5">
        <f>'Cálculo de área y costos'!$K$81*'Reparto C&amp;B'!$D105</f>
        <v>0</v>
      </c>
      <c r="G105" s="5">
        <f>'Cálculo de área y costos'!$K$82*'Reparto C&amp;B'!$D105</f>
        <v>472.87077913052394</v>
      </c>
      <c r="H105" s="5">
        <f>'Cálculo de área y costos'!$K$83*'Reparto C&amp;B'!$D105</f>
        <v>437.8433140097444</v>
      </c>
      <c r="I105" s="5">
        <f>'Cálculo de área y costos'!$K$84*'Reparto C&amp;B'!$D105</f>
        <v>621.73750589383701</v>
      </c>
      <c r="J105" s="120">
        <f>'Cálculo de área y costos'!$K$85*'Reparto C&amp;B'!$D105</f>
        <v>0</v>
      </c>
      <c r="K105" s="121">
        <f>IFERROR(($E105*'Cálculo de área y costos'!$M$80)+('Reparto C&amp;B'!$F105*'Cálculo de área y costos'!$M$81)+('Reparto C&amp;B'!$G105*'Cálculo de área y costos'!$M$82)+('Reparto C&amp;B'!$H105*'Cálculo de área y costos'!$M$83)+('Reparto C&amp;B'!$I105*'Cálculo de área y costos'!$M$84)+('Reparto C&amp;B'!$J105*'Cálculo de área y costos'!$M$85),"")</f>
        <v>864302.70185523538</v>
      </c>
      <c r="L105" s="122">
        <f t="shared" si="6"/>
        <v>51991.572486314006</v>
      </c>
      <c r="M105" s="123">
        <f>IFERROR('Norma Urbana - ANU base'!$H24*'Cálculo de área y costos'!$T$86,"")</f>
        <v>1334546.421101701</v>
      </c>
      <c r="N105" s="124">
        <f>IFERROR('Cálculo de área y costos'!$L$93*'Reparto C&amp;B'!$D105,"")</f>
        <v>418252.14676015161</v>
      </c>
      <c r="O105" s="124">
        <f>'Norma Urbana - ANU base'!$G24</f>
        <v>114093.8818359375</v>
      </c>
      <c r="P105" s="123">
        <f t="shared" si="7"/>
        <v>304158.26492421411</v>
      </c>
      <c r="Q105" s="125">
        <f t="shared" si="8"/>
        <v>3.6658595538153542</v>
      </c>
    </row>
    <row r="106" spans="2:17" ht="14.4" x14ac:dyDescent="0.3">
      <c r="B106" s="96">
        <f>'Norma Urbana - ANU base'!$B25</f>
        <v>21</v>
      </c>
      <c r="C106" s="83">
        <f>'Norma Urbana - ANU base'!$C25</f>
        <v>52164</v>
      </c>
      <c r="D106" s="118">
        <f>'Norma Urbana - ANU base'!$H25</f>
        <v>3.954397898856616E-3</v>
      </c>
      <c r="E106" s="119">
        <f>('Cálculo de área y costos'!$K$80*'Reparto C&amp;B'!$D106)</f>
        <v>33.623830429008834</v>
      </c>
      <c r="F106" s="5">
        <f>'Cálculo de área y costos'!$K$81*'Reparto C&amp;B'!$D106</f>
        <v>0</v>
      </c>
      <c r="G106" s="5">
        <f>'Cálculo de área y costos'!$K$82*'Reparto C&amp;B'!$D106</f>
        <v>72.62747372665909</v>
      </c>
      <c r="H106" s="5">
        <f>'Cálculo de área y costos'!$K$83*'Reparto C&amp;B'!$D106</f>
        <v>67.247660858017667</v>
      </c>
      <c r="I106" s="5">
        <f>'Cálculo de área y costos'!$K$84*'Reparto C&amp;B'!$D106</f>
        <v>95.491678418385078</v>
      </c>
      <c r="J106" s="120">
        <f>'Cálculo de área y costos'!$K$85*'Reparto C&amp;B'!$D106</f>
        <v>0</v>
      </c>
      <c r="K106" s="121">
        <f>IFERROR(($E106*'Cálculo de área y costos'!$M$80)+('Reparto C&amp;B'!$F106*'Cálculo de área y costos'!$M$81)+('Reparto C&amp;B'!$G106*'Cálculo de área y costos'!$M$82)+('Reparto C&amp;B'!$H106*'Cálculo de área y costos'!$M$83)+('Reparto C&amp;B'!$I106*'Cálculo de área y costos'!$M$84)+('Reparto C&amp;B'!$J106*'Cálculo de área y costos'!$M$85),"")</f>
        <v>132746.88253372689</v>
      </c>
      <c r="L106" s="122">
        <f t="shared" si="6"/>
        <v>7985.3032401378068</v>
      </c>
      <c r="M106" s="123">
        <f>IFERROR('Norma Urbana - ANU base'!$H25*'Cálculo de área y costos'!$T$86,"")</f>
        <v>204970.87029523787</v>
      </c>
      <c r="N106" s="124">
        <f>IFERROR('Cálculo de área y costos'!$L$93*'Reparto C&amp;B'!$D106,"")</f>
        <v>64238.684521373187</v>
      </c>
      <c r="O106" s="124">
        <f>'Norma Urbana - ANU base'!$G25</f>
        <v>17523.498535156599</v>
      </c>
      <c r="P106" s="123">
        <f t="shared" si="7"/>
        <v>46715.185986216587</v>
      </c>
      <c r="Q106" s="125">
        <f t="shared" si="8"/>
        <v>3.6658595538153542</v>
      </c>
    </row>
    <row r="107" spans="2:17" ht="14.4" x14ac:dyDescent="0.3">
      <c r="B107" s="96">
        <f>'Norma Urbana - ANU base'!$B26</f>
        <v>22</v>
      </c>
      <c r="C107" s="83">
        <f>'Norma Urbana - ANU base'!$C26</f>
        <v>51984</v>
      </c>
      <c r="D107" s="118">
        <f>'Norma Urbana - ANU base'!$H26</f>
        <v>5.6002826121358158E-3</v>
      </c>
      <c r="E107" s="119">
        <f>('Cálculo de área y costos'!$K$80*'Reparto C&amp;B'!$D107)</f>
        <v>47.618615455826458</v>
      </c>
      <c r="F107" s="5">
        <f>'Cálculo de área y costos'!$K$81*'Reparto C&amp;B'!$D107</f>
        <v>0</v>
      </c>
      <c r="G107" s="5">
        <f>'Cálculo de área y costos'!$K$82*'Reparto C&amp;B'!$D107</f>
        <v>102.85620938458516</v>
      </c>
      <c r="H107" s="5">
        <f>'Cálculo de área y costos'!$K$83*'Reparto C&amp;B'!$D107</f>
        <v>95.237230911652915</v>
      </c>
      <c r="I107" s="5">
        <f>'Cálculo de área y costos'!$K$84*'Reparto C&amp;B'!$D107</f>
        <v>135.23686789454712</v>
      </c>
      <c r="J107" s="120">
        <f>'Cálculo de área y costos'!$K$85*'Reparto C&amp;B'!$D107</f>
        <v>0</v>
      </c>
      <c r="K107" s="121">
        <f>IFERROR(($E107*'Cálculo de área y costos'!$M$80)+('Reparto C&amp;B'!$F107*'Cálculo de área y costos'!$M$81)+('Reparto C&amp;B'!$G107*'Cálculo de área y costos'!$M$82)+('Reparto C&amp;B'!$H107*'Cálculo de área y costos'!$M$83)+('Reparto C&amp;B'!$I107*'Cálculo de área y costos'!$M$84)+('Reparto C&amp;B'!$J107*'Cálculo de área y costos'!$M$85),"")</f>
        <v>187998.29381960287</v>
      </c>
      <c r="L107" s="122">
        <f t="shared" si="6"/>
        <v>11308.916308423588</v>
      </c>
      <c r="M107" s="123">
        <f>IFERROR('Norma Urbana - ANU base'!$H26*'Cálculo de área y costos'!$T$86,"")</f>
        <v>290283.07981871814</v>
      </c>
      <c r="N107" s="124">
        <f>IFERROR('Cálculo de área y costos'!$L$93*'Reparto C&amp;B'!$D107,"")</f>
        <v>90975.869690691674</v>
      </c>
      <c r="O107" s="124">
        <f>'Norma Urbana - ANU base'!$G26</f>
        <v>24817.0635986329</v>
      </c>
      <c r="P107" s="123">
        <f t="shared" si="7"/>
        <v>66158.806092058774</v>
      </c>
      <c r="Q107" s="125">
        <f t="shared" si="8"/>
        <v>3.6658595538153542</v>
      </c>
    </row>
    <row r="108" spans="2:17" ht="14.4" x14ac:dyDescent="0.3">
      <c r="B108" s="96">
        <f>'Norma Urbana - ANU base'!$B27</f>
        <v>23</v>
      </c>
      <c r="C108" s="83">
        <f>'Norma Urbana - ANU base'!$C27</f>
        <v>50901</v>
      </c>
      <c r="D108" s="118">
        <f>'Norma Urbana - ANU base'!$H27</f>
        <v>3.9405577472442378E-3</v>
      </c>
      <c r="E108" s="119">
        <f>('Cálculo de área y costos'!$K$80*'Reparto C&amp;B'!$D108)</f>
        <v>33.506149071990883</v>
      </c>
      <c r="F108" s="5">
        <f>'Cálculo de área y costos'!$K$81*'Reparto C&amp;B'!$D108</f>
        <v>0</v>
      </c>
      <c r="G108" s="5">
        <f>'Cálculo de área y costos'!$K$82*'Reparto C&amp;B'!$D108</f>
        <v>72.373281995500307</v>
      </c>
      <c r="H108" s="5">
        <f>'Cálculo de área y costos'!$K$83*'Reparto C&amp;B'!$D108</f>
        <v>67.012298143981766</v>
      </c>
      <c r="I108" s="5">
        <f>'Cálculo de área y costos'!$K$84*'Reparto C&amp;B'!$D108</f>
        <v>95.157463364454102</v>
      </c>
      <c r="J108" s="120">
        <f>'Cálculo de área y costos'!$K$85*'Reparto C&amp;B'!$D108</f>
        <v>0</v>
      </c>
      <c r="K108" s="121">
        <f>IFERROR(($E108*'Cálculo de área y costos'!$M$80)+('Reparto C&amp;B'!$F108*'Cálculo de área y costos'!$M$81)+('Reparto C&amp;B'!$G108*'Cálculo de área y costos'!$M$82)+('Reparto C&amp;B'!$H108*'Cálculo de área y costos'!$M$83)+('Reparto C&amp;B'!$I108*'Cálculo de área y costos'!$M$84)+('Reparto C&amp;B'!$J108*'Cálculo de área y costos'!$M$85),"")</f>
        <v>132282.27653621999</v>
      </c>
      <c r="L108" s="122">
        <f t="shared" si="6"/>
        <v>7957.3551655279471</v>
      </c>
      <c r="M108" s="123">
        <f>IFERROR('Norma Urbana - ANU base'!$H27*'Cálculo de área y costos'!$T$86,"")</f>
        <v>204253.48474285644</v>
      </c>
      <c r="N108" s="124">
        <f>IFERROR('Cálculo de área y costos'!$L$93*'Reparto C&amp;B'!$D108,"")</f>
        <v>64013.853041108494</v>
      </c>
      <c r="O108" s="124">
        <f>'Norma Urbana - ANU base'!$G27</f>
        <v>17462.167358398699</v>
      </c>
      <c r="P108" s="123">
        <f t="shared" si="7"/>
        <v>46551.685682709794</v>
      </c>
      <c r="Q108" s="125">
        <f t="shared" si="8"/>
        <v>3.6658595538153538</v>
      </c>
    </row>
    <row r="109" spans="2:17" ht="14.4" x14ac:dyDescent="0.3">
      <c r="B109" s="96">
        <f>'Norma Urbana - ANU base'!$B28</f>
        <v>24</v>
      </c>
      <c r="C109" s="83">
        <f>'Norma Urbana - ANU base'!$C28</f>
        <v>50903</v>
      </c>
      <c r="D109" s="118">
        <f>'Norma Urbana - ANU base'!$H28</f>
        <v>7.0946434558591545E-3</v>
      </c>
      <c r="E109" s="119">
        <f>('Cálculo de área y costos'!$K$80*'Reparto C&amp;B'!$D109)</f>
        <v>60.325008918060597</v>
      </c>
      <c r="F109" s="5">
        <f>'Cálculo de área y costos'!$K$81*'Reparto C&amp;B'!$D109</f>
        <v>0</v>
      </c>
      <c r="G109" s="5">
        <f>'Cálculo de área y costos'!$K$82*'Reparto C&amp;B'!$D109</f>
        <v>130.30201926301089</v>
      </c>
      <c r="H109" s="5">
        <f>'Cálculo de área y costos'!$K$83*'Reparto C&amp;B'!$D109</f>
        <v>120.65001783612119</v>
      </c>
      <c r="I109" s="5">
        <f>'Cálculo de área y costos'!$K$84*'Reparto C&amp;B'!$D109</f>
        <v>171.32302532729207</v>
      </c>
      <c r="J109" s="120">
        <f>'Cálculo de área y costos'!$K$85*'Reparto C&amp;B'!$D109</f>
        <v>0</v>
      </c>
      <c r="K109" s="121">
        <f>IFERROR(($E109*'Cálculo de área y costos'!$M$80)+('Reparto C&amp;B'!$F109*'Cálculo de área y costos'!$M$81)+('Reparto C&amp;B'!$G109*'Cálculo de área y costos'!$M$82)+('Reparto C&amp;B'!$H109*'Cálculo de área y costos'!$M$83)+('Reparto C&amp;B'!$I109*'Cálculo de área y costos'!$M$84)+('Reparto C&amp;B'!$J109*'Cálculo de área y costos'!$M$85),"")</f>
        <v>238163.13520850323</v>
      </c>
      <c r="L109" s="122">
        <f t="shared" si="6"/>
        <v>14326.550039912612</v>
      </c>
      <c r="M109" s="123">
        <f>IFERROR('Norma Urbana - ANU base'!$H28*'Cálculo de área y costos'!$T$86,"")</f>
        <v>367741.25436449744</v>
      </c>
      <c r="N109" s="124">
        <f>IFERROR('Cálculo de área y costos'!$L$93*'Reparto C&amp;B'!$D109,"")</f>
        <v>115251.56911608158</v>
      </c>
      <c r="O109" s="124">
        <f>'Norma Urbana - ANU base'!$G28</f>
        <v>31439.166564941101</v>
      </c>
      <c r="P109" s="123">
        <f t="shared" si="7"/>
        <v>83812.402551140476</v>
      </c>
      <c r="Q109" s="125">
        <f t="shared" si="8"/>
        <v>3.6658595538153538</v>
      </c>
    </row>
    <row r="110" spans="2:17" ht="14.4" x14ac:dyDescent="0.3">
      <c r="B110" s="96">
        <f>'Norma Urbana - ANU base'!$B29</f>
        <v>25</v>
      </c>
      <c r="C110" s="83">
        <f>'Norma Urbana - ANU base'!$C29</f>
        <v>50905</v>
      </c>
      <c r="D110" s="118">
        <f>'Norma Urbana - ANU base'!$H29</f>
        <v>7.0219096267013668E-3</v>
      </c>
      <c r="E110" s="119">
        <f>('Cálculo de área y costos'!$K$80*'Reparto C&amp;B'!$D110)</f>
        <v>59.706560800140778</v>
      </c>
      <c r="F110" s="5">
        <f>'Cálculo de área y costos'!$K$81*'Reparto C&amp;B'!$D110</f>
        <v>0</v>
      </c>
      <c r="G110" s="5">
        <f>'Cálculo de área y costos'!$K$82*'Reparto C&amp;B'!$D110</f>
        <v>128.96617132830409</v>
      </c>
      <c r="H110" s="5">
        <f>'Cálculo de área y costos'!$K$83*'Reparto C&amp;B'!$D110</f>
        <v>119.41312160028156</v>
      </c>
      <c r="I110" s="5">
        <f>'Cálculo de área y costos'!$K$84*'Reparto C&amp;B'!$D110</f>
        <v>169.56663267239978</v>
      </c>
      <c r="J110" s="120">
        <f>'Cálculo de área y costos'!$K$85*'Reparto C&amp;B'!$D110</f>
        <v>0</v>
      </c>
      <c r="K110" s="121">
        <f>IFERROR(($E110*'Cálculo de área y costos'!$M$80)+('Reparto C&amp;B'!$F110*'Cálculo de área y costos'!$M$81)+('Reparto C&amp;B'!$G110*'Cálculo de área y costos'!$M$82)+('Reparto C&amp;B'!$H110*'Cálculo de área y costos'!$M$83)+('Reparto C&amp;B'!$I110*'Cálculo de área y costos'!$M$84)+('Reparto C&amp;B'!$J110*'Cálculo de área y costos'!$M$85),"")</f>
        <v>235721.50203895578</v>
      </c>
      <c r="L110" s="122">
        <f t="shared" si="6"/>
        <v>14179.67516882054</v>
      </c>
      <c r="M110" s="123">
        <f>IFERROR('Norma Urbana - ANU base'!$H29*'Cálculo de área y costos'!$T$86,"")</f>
        <v>363971.19463765819</v>
      </c>
      <c r="N110" s="124">
        <f>IFERROR('Cálculo de área y costos'!$L$93*'Reparto C&amp;B'!$D110,"")</f>
        <v>114070.01742988187</v>
      </c>
      <c r="O110" s="124">
        <f>'Norma Urbana - ANU base'!$G29</f>
        <v>31116.8542480467</v>
      </c>
      <c r="P110" s="123">
        <f t="shared" si="7"/>
        <v>82953.163181835174</v>
      </c>
      <c r="Q110" s="125">
        <f t="shared" si="8"/>
        <v>3.6658595538153538</v>
      </c>
    </row>
    <row r="111" spans="2:17" ht="14.4" x14ac:dyDescent="0.3">
      <c r="B111" s="96">
        <f>'Norma Urbana - ANU base'!$B30</f>
        <v>26</v>
      </c>
      <c r="C111" s="83">
        <f>'Norma Urbana - ANU base'!$C30</f>
        <v>50907</v>
      </c>
      <c r="D111" s="118">
        <f>'Norma Urbana - ANU base'!$H30</f>
        <v>6.7301948072782261E-3</v>
      </c>
      <c r="E111" s="119">
        <f>('Cálculo de área y costos'!$K$80*'Reparto C&amp;B'!$D111)</f>
        <v>57.226140298008531</v>
      </c>
      <c r="F111" s="5">
        <f>'Cálculo de área y costos'!$K$81*'Reparto C&amp;B'!$D111</f>
        <v>0</v>
      </c>
      <c r="G111" s="5">
        <f>'Cálculo de área y costos'!$K$82*'Reparto C&amp;B'!$D111</f>
        <v>123.60846304369844</v>
      </c>
      <c r="H111" s="5">
        <f>'Cálculo de área y costos'!$K$83*'Reparto C&amp;B'!$D111</f>
        <v>114.45228059601706</v>
      </c>
      <c r="I111" s="5">
        <f>'Cálculo de área y costos'!$K$84*'Reparto C&amp;B'!$D111</f>
        <v>162.52223844634423</v>
      </c>
      <c r="J111" s="120">
        <f>'Cálculo de área y costos'!$K$85*'Reparto C&amp;B'!$D111</f>
        <v>0</v>
      </c>
      <c r="K111" s="121">
        <f>IFERROR(($E111*'Cálculo de área y costos'!$M$80)+('Reparto C&amp;B'!$F111*'Cálculo de área y costos'!$M$81)+('Reparto C&amp;B'!$G111*'Cálculo de área y costos'!$M$82)+('Reparto C&amp;B'!$H111*'Cálculo de área y costos'!$M$83)+('Reparto C&amp;B'!$I111*'Cálculo de área y costos'!$M$84)+('Reparto C&amp;B'!$J111*'Cálculo de área y costos'!$M$85),"")</f>
        <v>225928.80189653765</v>
      </c>
      <c r="L111" s="122">
        <f t="shared" si="6"/>
        <v>13590.601597491426</v>
      </c>
      <c r="M111" s="123">
        <f>IFERROR('Norma Urbana - ANU base'!$H30*'Cálculo de área y costos'!$T$86,"")</f>
        <v>348850.55125666008</v>
      </c>
      <c r="N111" s="124">
        <f>IFERROR('Cálculo de área y costos'!$L$93*'Reparto C&amp;B'!$D111,"")</f>
        <v>109331.14776263094</v>
      </c>
      <c r="O111" s="124">
        <f>'Norma Urbana - ANU base'!$G30</f>
        <v>29824.150695801</v>
      </c>
      <c r="P111" s="123">
        <f t="shared" si="7"/>
        <v>79506.997066829936</v>
      </c>
      <c r="Q111" s="125">
        <f t="shared" si="8"/>
        <v>3.6658595538153542</v>
      </c>
    </row>
    <row r="112" spans="2:17" ht="14.4" x14ac:dyDescent="0.3">
      <c r="B112" s="96">
        <f>'Norma Urbana - ANU base'!$B31</f>
        <v>27</v>
      </c>
      <c r="C112" s="83">
        <f>'Norma Urbana - ANU base'!$C31</f>
        <v>53669</v>
      </c>
      <c r="D112" s="118">
        <f>'Norma Urbana - ANU base'!$H31</f>
        <v>4.5695200869002124E-3</v>
      </c>
      <c r="E112" s="119">
        <f>('Cálculo de área y costos'!$K$80*'Reparto C&amp;B'!$D112)</f>
        <v>38.85414985383936</v>
      </c>
      <c r="F112" s="5">
        <f>'Cálculo de área y costos'!$K$81*'Reparto C&amp;B'!$D112</f>
        <v>0</v>
      </c>
      <c r="G112" s="5">
        <f>'Cálculo de área y costos'!$K$82*'Reparto C&amp;B'!$D112</f>
        <v>83.924963684293019</v>
      </c>
      <c r="H112" s="5">
        <f>'Cálculo de área y costos'!$K$83*'Reparto C&amp;B'!$D112</f>
        <v>77.708299707678719</v>
      </c>
      <c r="I112" s="5">
        <f>'Cálculo de área y costos'!$K$84*'Reparto C&amp;B'!$D112</f>
        <v>110.34578558490377</v>
      </c>
      <c r="J112" s="120">
        <f>'Cálculo de área y costos'!$K$85*'Reparto C&amp;B'!$D112</f>
        <v>0</v>
      </c>
      <c r="K112" s="121">
        <f>IFERROR(($E112*'Cálculo de área y costos'!$M$80)+('Reparto C&amp;B'!$F112*'Cálculo de área y costos'!$M$81)+('Reparto C&amp;B'!$G112*'Cálculo de área y costos'!$M$82)+('Reparto C&amp;B'!$H112*'Cálculo de área y costos'!$M$83)+('Reparto C&amp;B'!$I112*'Cálculo de área y costos'!$M$84)+('Reparto C&amp;B'!$J112*'Cálculo de área y costos'!$M$85),"")</f>
        <v>153396.18362295779</v>
      </c>
      <c r="L112" s="122">
        <f t="shared" si="6"/>
        <v>9227.448650614946</v>
      </c>
      <c r="M112" s="123">
        <f>IFERROR('Norma Urbana - ANU base'!$H31*'Cálculo de área y costos'!$T$86,"")</f>
        <v>236854.89750900475</v>
      </c>
      <c r="N112" s="124">
        <f>IFERROR('Cálculo de área y costos'!$L$93*'Reparto C&amp;B'!$D112,"")</f>
        <v>74231.265235432016</v>
      </c>
      <c r="O112" s="124">
        <f>'Norma Urbana - ANU base'!$G31</f>
        <v>20249.3478393556</v>
      </c>
      <c r="P112" s="123">
        <f t="shared" si="7"/>
        <v>53981.917396076416</v>
      </c>
      <c r="Q112" s="125">
        <f t="shared" si="8"/>
        <v>3.6658595538153538</v>
      </c>
    </row>
    <row r="113" spans="2:17" ht="14.4" x14ac:dyDescent="0.3">
      <c r="B113" s="96">
        <f>'Norma Urbana - ANU base'!$B32</f>
        <v>28</v>
      </c>
      <c r="C113" s="91" t="str">
        <f>'Norma Urbana - ANU base'!$C32</f>
        <v>P001011</v>
      </c>
      <c r="D113" s="118">
        <f>'Norma Urbana - ANU base'!$H32</f>
        <v>1.2053519161502548E-2</v>
      </c>
      <c r="E113" s="119">
        <f>('Cálculo de área y costos'!$K$80*'Reparto C&amp;B'!$D113)</f>
        <v>102.48980874594224</v>
      </c>
      <c r="F113" s="5">
        <f>'Cálculo de área y costos'!$K$81*'Reparto C&amp;B'!$D113</f>
        <v>0</v>
      </c>
      <c r="G113" s="5">
        <f>'Cálculo de área y costos'!$K$82*'Reparto C&amp;B'!$D113</f>
        <v>221.37798689123525</v>
      </c>
      <c r="H113" s="5">
        <f>'Cálculo de área y costos'!$K$83*'Reparto C&amp;B'!$D113</f>
        <v>204.97961749188448</v>
      </c>
      <c r="I113" s="5">
        <f>'Cálculo de área y costos'!$K$84*'Reparto C&amp;B'!$D113</f>
        <v>291.07105683847595</v>
      </c>
      <c r="J113" s="120">
        <f>'Cálculo de área y costos'!$K$85*'Reparto C&amp;B'!$D113</f>
        <v>0</v>
      </c>
      <c r="K113" s="121">
        <f>IFERROR(($E113*'Cálculo de área y costos'!$M$80)+('Reparto C&amp;B'!$F113*'Cálculo de área y costos'!$M$81)+('Reparto C&amp;B'!$G113*'Cálculo de área y costos'!$M$82)+('Reparto C&amp;B'!$H113*'Cálculo de área y costos'!$M$83)+('Reparto C&amp;B'!$I113*'Cálculo de área y costos'!$M$84)+('Reparto C&amp;B'!$J113*'Cálculo de área y costos'!$M$85),"")</f>
        <v>404629.76492898003</v>
      </c>
      <c r="L113" s="122">
        <f t="shared" si="6"/>
        <v>24340.242959172036</v>
      </c>
      <c r="M113" s="123">
        <f>IFERROR('Norma Urbana - ANU base'!$H32*'Cálculo de área y costos'!$T$86,"")</f>
        <v>624777.87411526393</v>
      </c>
      <c r="N113" s="124">
        <f>IFERROR('Cálculo de área y costos'!$L$93*'Reparto C&amp;B'!$D113,"")</f>
        <v>195807.86622711195</v>
      </c>
      <c r="O113" s="124">
        <f>'Norma Urbana - ANU base'!$G32</f>
        <v>53413.902893066101</v>
      </c>
      <c r="P113" s="123">
        <f t="shared" si="7"/>
        <v>142393.96333404584</v>
      </c>
      <c r="Q113" s="125">
        <f t="shared" si="8"/>
        <v>3.6658595538153542</v>
      </c>
    </row>
    <row r="114" spans="2:17" ht="14.4" x14ac:dyDescent="0.3">
      <c r="B114" s="96">
        <f>'Norma Urbana - ANU base'!$B33</f>
        <v>29</v>
      </c>
      <c r="C114" s="83">
        <f>'Norma Urbana - ANU base'!$C33</f>
        <v>112362</v>
      </c>
      <c r="D114" s="118">
        <f>'Norma Urbana - ANU base'!$H33</f>
        <v>7.8727116155939674E-3</v>
      </c>
      <c r="E114" s="119">
        <f>('Cálculo de área y costos'!$K$80*'Reparto C&amp;B'!$D114)</f>
        <v>66.940840843497014</v>
      </c>
      <c r="F114" s="5">
        <f>'Cálculo de área y costos'!$K$81*'Reparto C&amp;B'!$D114</f>
        <v>0</v>
      </c>
      <c r="G114" s="5">
        <f>'Cálculo de área y costos'!$K$82*'Reparto C&amp;B'!$D114</f>
        <v>144.59221622195355</v>
      </c>
      <c r="H114" s="5">
        <f>'Cálculo de área y costos'!$K$83*'Reparto C&amp;B'!$D114</f>
        <v>133.88168168699403</v>
      </c>
      <c r="I114" s="5">
        <f>'Cálculo de área y costos'!$K$84*'Reparto C&amp;B'!$D114</f>
        <v>190.11198799553151</v>
      </c>
      <c r="J114" s="120">
        <f>'Cálculo de área y costos'!$K$85*'Reparto C&amp;B'!$D114</f>
        <v>0</v>
      </c>
      <c r="K114" s="121">
        <f>IFERROR(($E114*'Cálculo de área y costos'!$M$80)+('Reparto C&amp;B'!$F114*'Cálculo de área y costos'!$M$81)+('Reparto C&amp;B'!$G114*'Cálculo de área y costos'!$M$82)+('Reparto C&amp;B'!$H114*'Cálculo de área y costos'!$M$83)+('Reparto C&amp;B'!$I114*'Cálculo de área y costos'!$M$84)+('Reparto C&amp;B'!$J114*'Cálculo de área y costos'!$M$85),"")</f>
        <v>264282.43965012621</v>
      </c>
      <c r="L114" s="122">
        <f t="shared" si="6"/>
        <v>15897.739979795735</v>
      </c>
      <c r="M114" s="123">
        <f>IFERROR('Norma Urbana - ANU base'!$H33*'Cálculo de área y costos'!$T$86,"")</f>
        <v>408071.36578195787</v>
      </c>
      <c r="N114" s="124">
        <f>IFERROR('Cálculo de área y costos'!$L$93*'Reparto C&amp;B'!$D114,"")</f>
        <v>127891.18615203589</v>
      </c>
      <c r="O114" s="124">
        <f>'Norma Urbana - ANU base'!$G33</f>
        <v>34887.0938110352</v>
      </c>
      <c r="P114" s="123">
        <f t="shared" si="7"/>
        <v>93004.092341000694</v>
      </c>
      <c r="Q114" s="125">
        <f t="shared" si="8"/>
        <v>3.6658595538153538</v>
      </c>
    </row>
    <row r="115" spans="2:17" ht="14.4" x14ac:dyDescent="0.3">
      <c r="B115" s="96">
        <f>'Norma Urbana - ANU base'!$B34</f>
        <v>30</v>
      </c>
      <c r="C115" s="83">
        <f>'Norma Urbana - ANU base'!$C34</f>
        <v>59134</v>
      </c>
      <c r="D115" s="118">
        <f>'Norma Urbana - ANU base'!$H34</f>
        <v>1.0675803655483544E-2</v>
      </c>
      <c r="E115" s="119">
        <f>('Cálculo de área y costos'!$K$80*'Reparto C&amp;B'!$D115)</f>
        <v>90.775238351497777</v>
      </c>
      <c r="F115" s="5">
        <f>'Cálculo de área y costos'!$K$81*'Reparto C&amp;B'!$D115</f>
        <v>0</v>
      </c>
      <c r="G115" s="5">
        <f>'Cálculo de área y costos'!$K$82*'Reparto C&amp;B'!$D115</f>
        <v>196.07451483923521</v>
      </c>
      <c r="H115" s="5">
        <f>'Cálculo de área y costos'!$K$83*'Reparto C&amp;B'!$D115</f>
        <v>181.55047670299555</v>
      </c>
      <c r="I115" s="5">
        <f>'Cálculo de área y costos'!$K$84*'Reparto C&amp;B'!$D115</f>
        <v>257.80167691825363</v>
      </c>
      <c r="J115" s="120">
        <f>'Cálculo de área y costos'!$K$85*'Reparto C&amp;B'!$D115</f>
        <v>0</v>
      </c>
      <c r="K115" s="121">
        <f>IFERROR(($E115*'Cálculo de área y costos'!$M$80)+('Reparto C&amp;B'!$F115*'Cálculo de área y costos'!$M$81)+('Reparto C&amp;B'!$G115*'Cálculo de área y costos'!$M$82)+('Reparto C&amp;B'!$H115*'Cálculo de área y costos'!$M$83)+('Reparto C&amp;B'!$I115*'Cálculo de área y costos'!$M$84)+('Reparto C&amp;B'!$J115*'Cálculo de área y costos'!$M$85),"")</f>
        <v>358380.64101171319</v>
      </c>
      <c r="L115" s="122">
        <f t="shared" si="6"/>
        <v>21558.156690771313</v>
      </c>
      <c r="M115" s="123">
        <f>IFERROR('Norma Urbana - ANU base'!$H34*'Cálculo de área y costos'!$T$86,"")</f>
        <v>553365.85299073055</v>
      </c>
      <c r="N115" s="124">
        <f>IFERROR('Cálculo de área y costos'!$L$93*'Reparto C&amp;B'!$D115,"")</f>
        <v>173427.05528824596</v>
      </c>
      <c r="O115" s="124">
        <f>'Norma Urbana - ANU base'!$G34</f>
        <v>47308.701477051</v>
      </c>
      <c r="P115" s="123">
        <f t="shared" si="7"/>
        <v>126118.35381119496</v>
      </c>
      <c r="Q115" s="125">
        <f t="shared" si="8"/>
        <v>3.6658595538153542</v>
      </c>
    </row>
    <row r="116" spans="2:17" ht="14.4" x14ac:dyDescent="0.3">
      <c r="B116" s="96">
        <f>'Norma Urbana - ANU base'!$B35</f>
        <v>31</v>
      </c>
      <c r="C116" s="83">
        <f>'Norma Urbana - ANU base'!$C35</f>
        <v>54330</v>
      </c>
      <c r="D116" s="118">
        <f>'Norma Urbana - ANU base'!$H35</f>
        <v>4.737746141510419E-3</v>
      </c>
      <c r="E116" s="119">
        <f>('Cálculo de área y costos'!$K$80*'Reparto C&amp;B'!$D116)</f>
        <v>40.28455834550639</v>
      </c>
      <c r="F116" s="5">
        <f>'Cálculo de área y costos'!$K$81*'Reparto C&amp;B'!$D116</f>
        <v>0</v>
      </c>
      <c r="G116" s="5">
        <f>'Cálculo de área y costos'!$K$82*'Reparto C&amp;B'!$D116</f>
        <v>87.014646026293804</v>
      </c>
      <c r="H116" s="5">
        <f>'Cálculo de área y costos'!$K$83*'Reparto C&amp;B'!$D116</f>
        <v>80.569116691012781</v>
      </c>
      <c r="I116" s="5">
        <f>'Cálculo de área y costos'!$K$84*'Reparto C&amp;B'!$D116</f>
        <v>114.40814570123814</v>
      </c>
      <c r="J116" s="120">
        <f>'Cálculo de área y costos'!$K$85*'Reparto C&amp;B'!$D116</f>
        <v>0</v>
      </c>
      <c r="K116" s="121">
        <f>IFERROR(($E116*'Cálculo de área y costos'!$M$80)+('Reparto C&amp;B'!$F116*'Cálculo de área y costos'!$M$81)+('Reparto C&amp;B'!$G116*'Cálculo de área y costos'!$M$82)+('Reparto C&amp;B'!$H116*'Cálculo de área y costos'!$M$83)+('Reparto C&amp;B'!$I116*'Cálculo de área y costos'!$M$84)+('Reparto C&amp;B'!$J116*'Cálculo de área y costos'!$M$85),"")</f>
        <v>159043.43634805921</v>
      </c>
      <c r="L116" s="122">
        <f t="shared" si="6"/>
        <v>9567.1555019014322</v>
      </c>
      <c r="M116" s="123">
        <f>IFERROR('Norma Urbana - ANU base'!$H35*'Cálculo de área y costos'!$T$86,"")</f>
        <v>245574.66767420698</v>
      </c>
      <c r="N116" s="124">
        <f>IFERROR('Cálculo de área y costos'!$L$93*'Reparto C&amp;B'!$D116,"")</f>
        <v>76964.07582424632</v>
      </c>
      <c r="O116" s="124">
        <f>'Norma Urbana - ANU base'!$G35</f>
        <v>20994.823913574</v>
      </c>
      <c r="P116" s="123">
        <f t="shared" si="7"/>
        <v>55969.251910672319</v>
      </c>
      <c r="Q116" s="125">
        <f t="shared" si="8"/>
        <v>3.6658595538153547</v>
      </c>
    </row>
    <row r="117" spans="2:17" ht="14.4" x14ac:dyDescent="0.3">
      <c r="B117" s="96">
        <f>'Norma Urbana - ANU base'!$B36</f>
        <v>32</v>
      </c>
      <c r="C117" s="83">
        <f>'Norma Urbana - ANU base'!$C36</f>
        <v>51969</v>
      </c>
      <c r="D117" s="118">
        <f>'Norma Urbana - ANU base'!$H36</f>
        <v>5.1586024466733259E-3</v>
      </c>
      <c r="E117" s="119">
        <f>('Cálculo de área y costos'!$K$80*'Reparto C&amp;B'!$D117)</f>
        <v>43.863055351047578</v>
      </c>
      <c r="F117" s="5">
        <f>'Cálculo de área y costos'!$K$81*'Reparto C&amp;B'!$D117</f>
        <v>0</v>
      </c>
      <c r="G117" s="5">
        <f>'Cálculo de área y costos'!$K$82*'Reparto C&amp;B'!$D117</f>
        <v>94.744199558262778</v>
      </c>
      <c r="H117" s="5">
        <f>'Cálculo de área y costos'!$K$83*'Reparto C&amp;B'!$D117</f>
        <v>87.726110702095156</v>
      </c>
      <c r="I117" s="5">
        <f>'Cálculo de área y costos'!$K$84*'Reparto C&amp;B'!$D117</f>
        <v>124.57107719697511</v>
      </c>
      <c r="J117" s="120">
        <f>'Cálculo de área y costos'!$K$85*'Reparto C&amp;B'!$D117</f>
        <v>0</v>
      </c>
      <c r="K117" s="121">
        <f>IFERROR(($E117*'Cálculo de área y costos'!$M$80)+('Reparto C&amp;B'!$F117*'Cálculo de área y costos'!$M$81)+('Reparto C&amp;B'!$G117*'Cálculo de área y costos'!$M$82)+('Reparto C&amp;B'!$H117*'Cálculo de área y costos'!$M$83)+('Reparto C&amp;B'!$I117*'Cálculo de área y costos'!$M$84)+('Reparto C&amp;B'!$J117*'Cálculo de área y costos'!$M$85),"")</f>
        <v>173171.34252593585</v>
      </c>
      <c r="L117" s="122">
        <f t="shared" si="6"/>
        <v>10417.010600757696</v>
      </c>
      <c r="M117" s="123">
        <f>IFERROR('Norma Urbana - ANU base'!$H36*'Cálculo de área y costos'!$T$86,"")</f>
        <v>267389.18541998608</v>
      </c>
      <c r="N117" s="124">
        <f>IFERROR('Cálculo de área y costos'!$L$93*'Reparto C&amp;B'!$D117,"")</f>
        <v>83800.832293292537</v>
      </c>
      <c r="O117" s="124">
        <f>'Norma Urbana - ANU base'!$G36</f>
        <v>22859.804382324</v>
      </c>
      <c r="P117" s="123">
        <f t="shared" si="7"/>
        <v>60941.027910968536</v>
      </c>
      <c r="Q117" s="125">
        <f t="shared" si="8"/>
        <v>3.6658595538153542</v>
      </c>
    </row>
    <row r="118" spans="2:17" ht="14.4" x14ac:dyDescent="0.3">
      <c r="B118" s="96">
        <f>'Norma Urbana - ANU base'!$B37</f>
        <v>33</v>
      </c>
      <c r="C118" s="83">
        <f>'Norma Urbana - ANU base'!$C37</f>
        <v>51971</v>
      </c>
      <c r="D118" s="118">
        <f>'Norma Urbana - ANU base'!$H37</f>
        <v>6.1394685980798308E-3</v>
      </c>
      <c r="E118" s="119">
        <f>('Cálculo de área y costos'!$K$80*'Reparto C&amp;B'!$D118)</f>
        <v>52.203257321613791</v>
      </c>
      <c r="F118" s="5">
        <f>'Cálculo de área y costos'!$K$81*'Reparto C&amp;B'!$D118</f>
        <v>0</v>
      </c>
      <c r="G118" s="5">
        <f>'Cálculo de área y costos'!$K$82*'Reparto C&amp;B'!$D118</f>
        <v>112.75903581468579</v>
      </c>
      <c r="H118" s="5">
        <f>'Cálculo de área y costos'!$K$83*'Reparto C&amp;B'!$D118</f>
        <v>104.40651464322758</v>
      </c>
      <c r="I118" s="5">
        <f>'Cálculo de área y costos'!$K$84*'Reparto C&amp;B'!$D118</f>
        <v>148.25725079338315</v>
      </c>
      <c r="J118" s="120">
        <f>'Cálculo de área y costos'!$K$85*'Reparto C&amp;B'!$D118</f>
        <v>0</v>
      </c>
      <c r="K118" s="121">
        <f>IFERROR(($E118*'Cálculo de área y costos'!$M$80)+('Reparto C&amp;B'!$F118*'Cálculo de área y costos'!$M$81)+('Reparto C&amp;B'!$G118*'Cálculo de área y costos'!$M$82)+('Reparto C&amp;B'!$H118*'Cálculo de área y costos'!$M$83)+('Reparto C&amp;B'!$I118*'Cálculo de área y costos'!$M$84)+('Reparto C&amp;B'!$J118*'Cálculo de área y costos'!$M$85),"")</f>
        <v>206098.45990573123</v>
      </c>
      <c r="L118" s="122">
        <f t="shared" ref="L118:L149" si="9">$P38</f>
        <v>12397.720144233981</v>
      </c>
      <c r="M118" s="123">
        <f>IFERROR('Norma Urbana - ANU base'!$H37*'Cálculo de área y costos'!$T$86,"")</f>
        <v>318231.05663255771</v>
      </c>
      <c r="N118" s="124">
        <f>IFERROR('Cálculo de área y costos'!$L$93*'Reparto C&amp;B'!$D118,"")</f>
        <v>99734.876582592464</v>
      </c>
      <c r="O118" s="124">
        <f>'Norma Urbana - ANU base'!$G37</f>
        <v>27206.409606933899</v>
      </c>
      <c r="P118" s="123">
        <f t="shared" si="7"/>
        <v>72528.466975658564</v>
      </c>
      <c r="Q118" s="125">
        <f t="shared" si="8"/>
        <v>3.6658595538153538</v>
      </c>
    </row>
    <row r="119" spans="2:17" ht="14.4" x14ac:dyDescent="0.3">
      <c r="B119" s="96">
        <f>'Norma Urbana - ANU base'!$B38</f>
        <v>34</v>
      </c>
      <c r="C119" s="83">
        <f>'Norma Urbana - ANU base'!$C38</f>
        <v>51967</v>
      </c>
      <c r="D119" s="118">
        <f>'Norma Urbana - ANU base'!$H38</f>
        <v>5.5774350333942539E-3</v>
      </c>
      <c r="E119" s="119">
        <f>('Cálculo de área y costos'!$K$80*'Reparto C&amp;B'!$D119)</f>
        <v>47.424344891010044</v>
      </c>
      <c r="F119" s="5">
        <f>'Cálculo de área y costos'!$K$81*'Reparto C&amp;B'!$D119</f>
        <v>0</v>
      </c>
      <c r="G119" s="5">
        <f>'Cálculo de área y costos'!$K$82*'Reparto C&amp;B'!$D119</f>
        <v>102.4365849645817</v>
      </c>
      <c r="H119" s="5">
        <f>'Cálculo de área y costos'!$K$83*'Reparto C&amp;B'!$D119</f>
        <v>94.848689782020088</v>
      </c>
      <c r="I119" s="5">
        <f>'Cálculo de área y costos'!$K$84*'Reparto C&amp;B'!$D119</f>
        <v>134.68513949046852</v>
      </c>
      <c r="J119" s="120">
        <f>'Cálculo de área y costos'!$K$85*'Reparto C&amp;B'!$D119</f>
        <v>0</v>
      </c>
      <c r="K119" s="121">
        <f>IFERROR(($E119*'Cálculo de área y costos'!$M$80)+('Reparto C&amp;B'!$F119*'Cálculo de área y costos'!$M$81)+('Reparto C&amp;B'!$G119*'Cálculo de área y costos'!$M$82)+('Reparto C&amp;B'!$H119*'Cálculo de área y costos'!$M$83)+('Reparto C&amp;B'!$I119*'Cálculo de área y costos'!$M$84)+('Reparto C&amp;B'!$J119*'Cálculo de área y costos'!$M$85),"")</f>
        <v>187231.31362970764</v>
      </c>
      <c r="L119" s="122">
        <f t="shared" si="9"/>
        <v>11262.779108976092</v>
      </c>
      <c r="M119" s="123">
        <f>IFERROR('Norma Urbana - ANU base'!$H38*'Cálculo de área y costos'!$T$86,"")</f>
        <v>289098.80645559728</v>
      </c>
      <c r="N119" s="124">
        <f>IFERROR('Cálculo de área y costos'!$L$93*'Reparto C&amp;B'!$D119,"")</f>
        <v>90604.713716913509</v>
      </c>
      <c r="O119" s="124">
        <f>'Norma Urbana - ANU base'!$G38</f>
        <v>24715.816955566101</v>
      </c>
      <c r="P119" s="123">
        <f t="shared" si="7"/>
        <v>65888.896761347409</v>
      </c>
      <c r="Q119" s="125">
        <f t="shared" si="8"/>
        <v>3.6658595538153542</v>
      </c>
    </row>
    <row r="120" spans="2:17" ht="14.4" x14ac:dyDescent="0.3">
      <c r="B120" s="96">
        <f>'Norma Urbana - ANU base'!$B39</f>
        <v>35</v>
      </c>
      <c r="C120" s="83">
        <f>'Norma Urbana - ANU base'!$C39</f>
        <v>65649</v>
      </c>
      <c r="D120" s="118">
        <f>'Norma Urbana - ANU base'!$H39</f>
        <v>2.4026231795174529E-2</v>
      </c>
      <c r="E120" s="119">
        <f>('Cálculo de área y costos'!$K$80*'Reparto C&amp;B'!$D120)</f>
        <v>204.29252806415704</v>
      </c>
      <c r="F120" s="5">
        <f>'Cálculo de área y costos'!$K$81*'Reparto C&amp;B'!$D120</f>
        <v>0</v>
      </c>
      <c r="G120" s="5">
        <f>'Cálculo de área y costos'!$K$82*'Reparto C&amp;B'!$D120</f>
        <v>441.27186061857924</v>
      </c>
      <c r="H120" s="5">
        <f>'Cálculo de área y costos'!$K$83*'Reparto C&amp;B'!$D120</f>
        <v>408.58505612831408</v>
      </c>
      <c r="I120" s="5">
        <f>'Cálculo de área y costos'!$K$84*'Reparto C&amp;B'!$D120</f>
        <v>580.19077970220599</v>
      </c>
      <c r="J120" s="120">
        <f>'Cálculo de área y costos'!$K$85*'Reparto C&amp;B'!$D120</f>
        <v>0</v>
      </c>
      <c r="K120" s="121">
        <f>IFERROR(($E120*'Cálculo de área y costos'!$M$80)+('Reparto C&amp;B'!$F120*'Cálculo de área y costos'!$M$81)+('Reparto C&amp;B'!$G120*'Cálculo de área y costos'!$M$82)+('Reparto C&amp;B'!$H120*'Cálculo de área y costos'!$M$83)+('Reparto C&amp;B'!$I120*'Cálculo de área y costos'!$M$84)+('Reparto C&amp;B'!$J120*'Cálculo de área y costos'!$M$85),"")</f>
        <v>806546.90079729201</v>
      </c>
      <c r="L120" s="122">
        <f t="shared" si="9"/>
        <v>48517.309463921949</v>
      </c>
      <c r="M120" s="123">
        <f>IFERROR('Norma Urbana - ANU base'!$H39*'Cálculo de área y costos'!$T$86,"")</f>
        <v>1245367.2510791016</v>
      </c>
      <c r="N120" s="124">
        <f>IFERROR('Cálculo de área y costos'!$L$93*'Reparto C&amp;B'!$D120,"")</f>
        <v>390303.04081788752</v>
      </c>
      <c r="O120" s="124">
        <f>'Norma Urbana - ANU base'!$G39</f>
        <v>106469.7201538089</v>
      </c>
      <c r="P120" s="123">
        <f t="shared" si="7"/>
        <v>283833.32066407864</v>
      </c>
      <c r="Q120" s="125">
        <f t="shared" si="8"/>
        <v>3.6658595538153542</v>
      </c>
    </row>
    <row r="121" spans="2:17" ht="14.4" x14ac:dyDescent="0.3">
      <c r="B121" s="96">
        <f>'Norma Urbana - ANU base'!$B40</f>
        <v>36</v>
      </c>
      <c r="C121" s="83">
        <f>'Norma Urbana - ANU base'!$C40</f>
        <v>141506</v>
      </c>
      <c r="D121" s="118">
        <f>'Norma Urbana - ANU base'!$H40</f>
        <v>1.5425123268255257E-2</v>
      </c>
      <c r="E121" s="119">
        <f>('Cálculo de área y costos'!$K$80*'Reparto C&amp;B'!$D121)</f>
        <v>131.15820470882244</v>
      </c>
      <c r="F121" s="5">
        <f>'Cálculo de área y costos'!$K$81*'Reparto C&amp;B'!$D121</f>
        <v>0</v>
      </c>
      <c r="G121" s="5">
        <f>'Cálculo de área y costos'!$K$82*'Reparto C&amp;B'!$D121</f>
        <v>283.30172217105644</v>
      </c>
      <c r="H121" s="5">
        <f>'Cálculo de área y costos'!$K$83*'Reparto C&amp;B'!$D121</f>
        <v>262.31640941764488</v>
      </c>
      <c r="I121" s="5">
        <f>'Cálculo de área y costos'!$K$84*'Reparto C&amp;B'!$D121</f>
        <v>372.48930137305564</v>
      </c>
      <c r="J121" s="120">
        <f>'Cálculo de área y costos'!$K$85*'Reparto C&amp;B'!$D121</f>
        <v>0</v>
      </c>
      <c r="K121" s="121">
        <f>IFERROR(($E121*'Cálculo de área y costos'!$M$80)+('Reparto C&amp;B'!$F121*'Cálculo de área y costos'!$M$81)+('Reparto C&amp;B'!$G121*'Cálculo de área y costos'!$M$82)+('Reparto C&amp;B'!$H121*'Cálculo de área y costos'!$M$83)+('Reparto C&amp;B'!$I121*'Cálculo de área y costos'!$M$84)+('Reparto C&amp;B'!$J121*'Cálculo de área y costos'!$M$85),"")</f>
        <v>517812.59219043097</v>
      </c>
      <c r="L121" s="122">
        <f t="shared" si="9"/>
        <v>31148.68305213764</v>
      </c>
      <c r="M121" s="123">
        <f>IFERROR('Norma Urbana - ANU base'!$H40*'Cálculo de área y costos'!$T$86,"")</f>
        <v>799540.41590498155</v>
      </c>
      <c r="N121" s="124">
        <f>IFERROR('Cálculo de área y costos'!$L$93*'Reparto C&amp;B'!$D121,"")</f>
        <v>250579.140662413</v>
      </c>
      <c r="O121" s="124">
        <f>'Norma Urbana - ANU base'!$G40</f>
        <v>68354.812011719099</v>
      </c>
      <c r="P121" s="123">
        <f t="shared" si="7"/>
        <v>182224.3286506939</v>
      </c>
      <c r="Q121" s="125">
        <f t="shared" si="8"/>
        <v>3.6658595538153542</v>
      </c>
    </row>
    <row r="122" spans="2:17" ht="14.4" x14ac:dyDescent="0.3">
      <c r="B122" s="96">
        <f>'Norma Urbana - ANU base'!$B41</f>
        <v>37</v>
      </c>
      <c r="C122" s="91" t="str">
        <f>'Norma Urbana - ANU base'!$C41</f>
        <v>P002445</v>
      </c>
      <c r="D122" s="118">
        <f>'Norma Urbana - ANU base'!$H41</f>
        <v>4.4160679964305866E-2</v>
      </c>
      <c r="E122" s="119">
        <f>('Cálculo de área y costos'!$K$80*'Reparto C&amp;B'!$D122)</f>
        <v>375.49362829139721</v>
      </c>
      <c r="F122" s="5">
        <f>'Cálculo de área y costos'!$K$81*'Reparto C&amp;B'!$D122</f>
        <v>0</v>
      </c>
      <c r="G122" s="5">
        <f>'Cálculo de área y costos'!$K$82*'Reparto C&amp;B'!$D122</f>
        <v>811.06623710941801</v>
      </c>
      <c r="H122" s="5">
        <f>'Cálculo de área y costos'!$K$83*'Reparto C&amp;B'!$D122</f>
        <v>750.98725658279443</v>
      </c>
      <c r="I122" s="5">
        <f>'Cálculo de área y costos'!$K$84*'Reparto C&amp;B'!$D122</f>
        <v>1066.401904347568</v>
      </c>
      <c r="J122" s="120">
        <f>'Cálculo de área y costos'!$K$85*'Reparto C&amp;B'!$D122</f>
        <v>0</v>
      </c>
      <c r="K122" s="121">
        <f>IFERROR(($E122*'Cálculo de área y costos'!$M$80)+('Reparto C&amp;B'!$F122*'Cálculo de área y costos'!$M$81)+('Reparto C&amp;B'!$G122*'Cálculo de área y costos'!$M$82)+('Reparto C&amp;B'!$H122*'Cálculo de área y costos'!$M$83)+('Reparto C&amp;B'!$I122*'Cálculo de área y costos'!$M$84)+('Reparto C&amp;B'!$J122*'Cálculo de área y costos'!$M$85),"")</f>
        <v>1482448.8444944364</v>
      </c>
      <c r="L122" s="122">
        <f t="shared" si="9"/>
        <v>89175.755658686379</v>
      </c>
      <c r="M122" s="123">
        <f>IFERROR('Norma Urbana - ANU base'!$H41*'Cálculo de área y costos'!$T$86,"")</f>
        <v>2289009.1580643575</v>
      </c>
      <c r="N122" s="124">
        <f>IFERROR('Cálculo de área y costos'!$L$93*'Reparto C&amp;B'!$D122,"")</f>
        <v>717384.55791123502</v>
      </c>
      <c r="O122" s="124">
        <f>'Norma Urbana - ANU base'!$G41</f>
        <v>195693.41033935559</v>
      </c>
      <c r="P122" s="123">
        <f t="shared" si="7"/>
        <v>521691.14757187944</v>
      </c>
      <c r="Q122" s="125">
        <f t="shared" si="8"/>
        <v>3.6658595538153538</v>
      </c>
    </row>
    <row r="123" spans="2:17" ht="14.4" x14ac:dyDescent="0.3">
      <c r="B123" s="96">
        <f>'Norma Urbana - ANU base'!$B42</f>
        <v>38</v>
      </c>
      <c r="C123" s="83">
        <f>'Norma Urbana - ANU base'!$C42</f>
        <v>70890</v>
      </c>
      <c r="D123" s="118">
        <f>'Norma Urbana - ANU base'!$H42</f>
        <v>4.436418225627381E-2</v>
      </c>
      <c r="E123" s="119">
        <f>('Cálculo de área y costos'!$K$80*'Reparto C&amp;B'!$D123)</f>
        <v>377.22398692804916</v>
      </c>
      <c r="F123" s="5">
        <f>'Cálculo de área y costos'!$K$81*'Reparto C&amp;B'!$D123</f>
        <v>0</v>
      </c>
      <c r="G123" s="5">
        <f>'Cálculo de área y costos'!$K$82*'Reparto C&amp;B'!$D123</f>
        <v>814.80381176458616</v>
      </c>
      <c r="H123" s="5">
        <f>'Cálculo de área y costos'!$K$83*'Reparto C&amp;B'!$D123</f>
        <v>754.44797385609832</v>
      </c>
      <c r="I123" s="5">
        <f>'Cálculo de área y costos'!$K$84*'Reparto C&amp;B'!$D123</f>
        <v>1071.3161228756594</v>
      </c>
      <c r="J123" s="120">
        <f>'Cálculo de área y costos'!$K$85*'Reparto C&amp;B'!$D123</f>
        <v>0</v>
      </c>
      <c r="K123" s="121">
        <f>IFERROR(($E123*'Cálculo de área y costos'!$M$80)+('Reparto C&amp;B'!$F123*'Cálculo de área y costos'!$M$81)+('Reparto C&amp;B'!$G123*'Cálculo de área y costos'!$M$82)+('Reparto C&amp;B'!$H123*'Cálculo de área y costos'!$M$83)+('Reparto C&amp;B'!$I123*'Cálculo de área y costos'!$M$84)+('Reparto C&amp;B'!$J123*'Cálculo de área y costos'!$M$85),"")</f>
        <v>1489280.3003919381</v>
      </c>
      <c r="L123" s="122">
        <f t="shared" si="9"/>
        <v>89586.697489273763</v>
      </c>
      <c r="M123" s="123">
        <f>IFERROR('Norma Urbana - ANU base'!$H42*'Cálculo de área y costos'!$T$86,"")</f>
        <v>2299557.4243133878</v>
      </c>
      <c r="N123" s="124">
        <f>IFERROR('Cálculo de área y costos'!$L$93*'Reparto C&amp;B'!$D123,"")</f>
        <v>720690.42643217603</v>
      </c>
      <c r="O123" s="124">
        <f>'Norma Urbana - ANU base'!$G42</f>
        <v>196595.2093505862</v>
      </c>
      <c r="P123" s="123">
        <f t="shared" si="7"/>
        <v>524095.21708158986</v>
      </c>
      <c r="Q123" s="125">
        <f t="shared" si="8"/>
        <v>3.6658595538153538</v>
      </c>
    </row>
    <row r="124" spans="2:17" ht="14.4" x14ac:dyDescent="0.3">
      <c r="B124" s="96">
        <f>'Norma Urbana - ANU base'!$B43</f>
        <v>39</v>
      </c>
      <c r="C124" s="83">
        <f>'Norma Urbana - ANU base'!$C43</f>
        <v>148252</v>
      </c>
      <c r="D124" s="118">
        <f>'Norma Urbana - ANU base'!$H43</f>
        <v>3.1662008306722014E-2</v>
      </c>
      <c r="E124" s="119">
        <f>('Cálculo de área y costos'!$K$80*'Reparto C&amp;B'!$D124)</f>
        <v>269.21873457774961</v>
      </c>
      <c r="F124" s="5">
        <f>'Cálculo de área y costos'!$K$81*'Reparto C&amp;B'!$D124</f>
        <v>0</v>
      </c>
      <c r="G124" s="5">
        <f>'Cálculo de área y costos'!$K$82*'Reparto C&amp;B'!$D124</f>
        <v>581.5124666879392</v>
      </c>
      <c r="H124" s="5">
        <f>'Cálculo de área y costos'!$K$83*'Reparto C&amp;B'!$D124</f>
        <v>538.43746915549923</v>
      </c>
      <c r="I124" s="5">
        <f>'Cálculo de área y costos'!$K$84*'Reparto C&amp;B'!$D124</f>
        <v>764.58120620080888</v>
      </c>
      <c r="J124" s="120">
        <f>'Cálculo de área y costos'!$K$85*'Reparto C&amp;B'!$D124</f>
        <v>0</v>
      </c>
      <c r="K124" s="121">
        <f>IFERROR(($E124*'Cálculo de área y costos'!$M$80)+('Reparto C&amp;B'!$F124*'Cálculo de área y costos'!$M$81)+('Reparto C&amp;B'!$G124*'Cálculo de área y costos'!$M$82)+('Reparto C&amp;B'!$H124*'Cálculo de área y costos'!$M$83)+('Reparto C&amp;B'!$I124*'Cálculo de área y costos'!$M$84)+('Reparto C&amp;B'!$J124*'Cálculo de área y costos'!$M$85),"")</f>
        <v>1062875.5641129555</v>
      </c>
      <c r="L124" s="122">
        <f t="shared" si="9"/>
        <v>63936.595149932058</v>
      </c>
      <c r="M124" s="123">
        <f>IFERROR('Norma Urbana - ANU base'!$H43*'Cálculo de área y costos'!$T$86,"")</f>
        <v>1641157.4059859619</v>
      </c>
      <c r="N124" s="124">
        <f>IFERROR('Cálculo de área y costos'!$L$93*'Reparto C&amp;B'!$D124,"")</f>
        <v>514345.24672307429</v>
      </c>
      <c r="O124" s="124">
        <f>'Norma Urbana - ANU base'!$G43</f>
        <v>140306.8609619138</v>
      </c>
      <c r="P124" s="123">
        <f t="shared" si="7"/>
        <v>374038.38576116052</v>
      </c>
      <c r="Q124" s="125">
        <f t="shared" si="8"/>
        <v>3.6658595538153542</v>
      </c>
    </row>
    <row r="125" spans="2:17" ht="14.4" x14ac:dyDescent="0.3">
      <c r="B125" s="96">
        <f>'Norma Urbana - ANU base'!$B44</f>
        <v>40</v>
      </c>
      <c r="C125" s="91" t="str">
        <f>'Norma Urbana - ANU base'!$C44</f>
        <v>P001045</v>
      </c>
      <c r="D125" s="118">
        <f>'Norma Urbana - ANU base'!$H44</f>
        <v>8.817559146031384E-3</v>
      </c>
      <c r="E125" s="119">
        <f>('Cálculo de área y costos'!$K$80*'Reparto C&amp;B'!$D125)</f>
        <v>74.97478025912369</v>
      </c>
      <c r="F125" s="5">
        <f>'Cálculo de área y costos'!$K$81*'Reparto C&amp;B'!$D125</f>
        <v>0</v>
      </c>
      <c r="G125" s="5">
        <f>'Cálculo de área y costos'!$K$82*'Reparto C&amp;B'!$D125</f>
        <v>161.94552535970718</v>
      </c>
      <c r="H125" s="5">
        <f>'Cálculo de área y costos'!$K$83*'Reparto C&amp;B'!$D125</f>
        <v>149.94956051824738</v>
      </c>
      <c r="I125" s="5">
        <f>'Cálculo de área y costos'!$K$84*'Reparto C&amp;B'!$D125</f>
        <v>212.92837593591125</v>
      </c>
      <c r="J125" s="120">
        <f>'Cálculo de área y costos'!$K$85*'Reparto C&amp;B'!$D125</f>
        <v>0</v>
      </c>
      <c r="K125" s="121">
        <f>IFERROR(($E125*'Cálculo de área y costos'!$M$80)+('Reparto C&amp;B'!$F125*'Cálculo de área y costos'!$M$81)+('Reparto C&amp;B'!$G125*'Cálculo de área y costos'!$M$82)+('Reparto C&amp;B'!$H125*'Cálculo de área y costos'!$M$83)+('Reparto C&amp;B'!$I125*'Cálculo de área y costos'!$M$84)+('Reparto C&amp;B'!$J125*'Cálculo de área y costos'!$M$85),"")</f>
        <v>296000.43246302038</v>
      </c>
      <c r="L125" s="122">
        <f t="shared" si="9"/>
        <v>17805.715413532347</v>
      </c>
      <c r="M125" s="123">
        <f>IFERROR('Norma Urbana - ANU base'!$H44*'Cálculo de área y costos'!$T$86,"")</f>
        <v>457046.26045961806</v>
      </c>
      <c r="N125" s="124">
        <f>IFERROR('Cálculo de área y costos'!$L$93*'Reparto C&amp;B'!$D125,"")</f>
        <v>143240.11258306538</v>
      </c>
      <c r="O125" s="124">
        <f>'Norma Urbana - ANU base'!$G44</f>
        <v>39074.086303711199</v>
      </c>
      <c r="P125" s="123">
        <f t="shared" si="7"/>
        <v>104166.02627935418</v>
      </c>
      <c r="Q125" s="125">
        <f t="shared" si="8"/>
        <v>3.6658595538153542</v>
      </c>
    </row>
    <row r="126" spans="2:17" ht="14.4" x14ac:dyDescent="0.3">
      <c r="B126" s="96">
        <f>'Norma Urbana - ANU base'!$B45</f>
        <v>41</v>
      </c>
      <c r="C126" s="91" t="str">
        <f>'Norma Urbana - ANU base'!$C45</f>
        <v>P001044</v>
      </c>
      <c r="D126" s="118">
        <f>'Norma Urbana - ANU base'!$H45</f>
        <v>9.2880216205207759E-3</v>
      </c>
      <c r="E126" s="119">
        <f>('Cálculo de área y costos'!$K$80*'Reparto C&amp;B'!$D126)</f>
        <v>78.975073317649006</v>
      </c>
      <c r="F126" s="5">
        <f>'Cálculo de área y costos'!$K$81*'Reparto C&amp;B'!$D126</f>
        <v>0</v>
      </c>
      <c r="G126" s="5">
        <f>'Cálculo de área y costos'!$K$82*'Reparto C&amp;B'!$D126</f>
        <v>170.58615836612185</v>
      </c>
      <c r="H126" s="5">
        <f>'Cálculo de área y costos'!$K$83*'Reparto C&amp;B'!$D126</f>
        <v>157.95014663529801</v>
      </c>
      <c r="I126" s="5">
        <f>'Cálculo de área y costos'!$K$84*'Reparto C&amp;B'!$D126</f>
        <v>224.28920822212314</v>
      </c>
      <c r="J126" s="120">
        <f>'Cálculo de área y costos'!$K$85*'Reparto C&amp;B'!$D126</f>
        <v>0</v>
      </c>
      <c r="K126" s="121">
        <f>IFERROR(($E126*'Cálculo de área y costos'!$M$80)+('Reparto C&amp;B'!$F126*'Cálculo de área y costos'!$M$81)+('Reparto C&amp;B'!$G126*'Cálculo de área y costos'!$M$82)+('Reparto C&amp;B'!$H126*'Cálculo de área y costos'!$M$83)+('Reparto C&amp;B'!$I126*'Cálculo de área y costos'!$M$84)+('Reparto C&amp;B'!$J126*'Cálculo de área y costos'!$M$85),"")</f>
        <v>311793.58945807826</v>
      </c>
      <c r="L126" s="122">
        <f t="shared" si="9"/>
        <v>18755.742603004004</v>
      </c>
      <c r="M126" s="123">
        <f>IFERROR('Norma Urbana - ANU base'!$H45*'Cálculo de área y costos'!$T$86,"")</f>
        <v>481432.04694438836</v>
      </c>
      <c r="N126" s="124">
        <f>IFERROR('Cálculo de área y costos'!$L$93*'Reparto C&amp;B'!$D126,"")</f>
        <v>150882.71488330609</v>
      </c>
      <c r="O126" s="124">
        <f>'Norma Urbana - ANU base'!$G45</f>
        <v>41158.8912963865</v>
      </c>
      <c r="P126" s="123">
        <f t="shared" si="7"/>
        <v>109723.82358691959</v>
      </c>
      <c r="Q126" s="125">
        <f t="shared" si="8"/>
        <v>3.6658595538153547</v>
      </c>
    </row>
    <row r="127" spans="2:17" ht="14.4" x14ac:dyDescent="0.3">
      <c r="B127" s="96">
        <f>'Norma Urbana - ANU base'!$B46</f>
        <v>42</v>
      </c>
      <c r="C127" s="91" t="str">
        <f>'Norma Urbana - ANU base'!$C46</f>
        <v>P001042</v>
      </c>
      <c r="D127" s="118">
        <f>'Norma Urbana - ANU base'!$H46</f>
        <v>9.211904980638197E-2</v>
      </c>
      <c r="E127" s="119">
        <f>('Cálculo de área y costos'!$K$80*'Reparto C&amp;B'!$D127)</f>
        <v>783.27861515068946</v>
      </c>
      <c r="F127" s="5">
        <f>'Cálculo de área y costos'!$K$81*'Reparto C&amp;B'!$D127</f>
        <v>0</v>
      </c>
      <c r="G127" s="5">
        <f>'Cálculo de área y costos'!$K$82*'Reparto C&amp;B'!$D127</f>
        <v>1691.8818087254895</v>
      </c>
      <c r="H127" s="5">
        <f>'Cálculo de área y costos'!$K$83*'Reparto C&amp;B'!$D127</f>
        <v>1566.5572303013789</v>
      </c>
      <c r="I127" s="5">
        <f>'Cálculo de área y costos'!$K$84*'Reparto C&amp;B'!$D127</f>
        <v>2224.5112670279577</v>
      </c>
      <c r="J127" s="120">
        <f>'Cálculo de área y costos'!$K$85*'Reparto C&amp;B'!$D127</f>
        <v>0</v>
      </c>
      <c r="K127" s="121">
        <f>IFERROR(($E127*'Cálculo de área y costos'!$M$80)+('Reparto C&amp;B'!$F127*'Cálculo de área y costos'!$M$81)+('Reparto C&amp;B'!$G127*'Cálculo de área y costos'!$M$82)+('Reparto C&amp;B'!$H127*'Cálculo de área y costos'!$M$83)+('Reparto C&amp;B'!$I127*'Cálculo de área y costos'!$M$84)+('Reparto C&amp;B'!$J127*'Cálculo de área y costos'!$M$85),"")</f>
        <v>3092383.9726149221</v>
      </c>
      <c r="L127" s="122">
        <f t="shared" si="9"/>
        <v>186020.36661763623</v>
      </c>
      <c r="M127" s="123">
        <f>IFERROR('Norma Urbana - ANU base'!$H46*'Cálculo de área y costos'!$T$86,"")</f>
        <v>4774866.4379586037</v>
      </c>
      <c r="N127" s="124">
        <f>IFERROR('Cálculo de área y costos'!$L$93*'Reparto C&amp;B'!$D127,"")</f>
        <v>1496462.0987260453</v>
      </c>
      <c r="O127" s="124">
        <f>'Norma Urbana - ANU base'!$G46</f>
        <v>408215.88409423846</v>
      </c>
      <c r="P127" s="123">
        <f t="shared" si="7"/>
        <v>1088246.2146318068</v>
      </c>
      <c r="Q127" s="125">
        <f t="shared" si="8"/>
        <v>3.6658595538153542</v>
      </c>
    </row>
    <row r="128" spans="2:17" ht="14.4" x14ac:dyDescent="0.3">
      <c r="B128" s="96">
        <f>'Norma Urbana - ANU base'!$B47</f>
        <v>43</v>
      </c>
      <c r="C128" s="83">
        <f>'Norma Urbana - ANU base'!$C47</f>
        <v>49650</v>
      </c>
      <c r="D128" s="118">
        <f>'Norma Urbana - ANU base'!$H47</f>
        <v>7.1035274737646275E-3</v>
      </c>
      <c r="E128" s="119">
        <f>('Cálculo de área y costos'!$K$80*'Reparto C&amp;B'!$D128)</f>
        <v>60.400548790178235</v>
      </c>
      <c r="F128" s="5">
        <f>'Cálculo de área y costos'!$K$81*'Reparto C&amp;B'!$D128</f>
        <v>0</v>
      </c>
      <c r="G128" s="5">
        <f>'Cálculo de área y costos'!$K$82*'Reparto C&amp;B'!$D128</f>
        <v>130.46518538678498</v>
      </c>
      <c r="H128" s="5">
        <f>'Cálculo de área y costos'!$K$83*'Reparto C&amp;B'!$D128</f>
        <v>120.80109758035647</v>
      </c>
      <c r="I128" s="5">
        <f>'Cálculo de área y costos'!$K$84*'Reparto C&amp;B'!$D128</f>
        <v>171.53755856410618</v>
      </c>
      <c r="J128" s="120">
        <f>'Cálculo de área y costos'!$K$85*'Reparto C&amp;B'!$D128</f>
        <v>0</v>
      </c>
      <c r="K128" s="121">
        <f>IFERROR(($E128*'Cálculo de área y costos'!$M$80)+('Reparto C&amp;B'!$F128*'Cálculo de área y costos'!$M$81)+('Reparto C&amp;B'!$G128*'Cálculo de área y costos'!$M$82)+('Reparto C&amp;B'!$H128*'Cálculo de área y costos'!$M$83)+('Reparto C&amp;B'!$I128*'Cálculo de área y costos'!$M$84)+('Reparto C&amp;B'!$J128*'Cálculo de área y costos'!$M$85),"")</f>
        <v>238461.3666236237</v>
      </c>
      <c r="L128" s="122">
        <f t="shared" si="9"/>
        <v>14344.489958651322</v>
      </c>
      <c r="M128" s="123">
        <f>IFERROR('Norma Urbana - ANU base'!$H47*'Cálculo de área y costos'!$T$86,"")</f>
        <v>368201.74542492657</v>
      </c>
      <c r="N128" s="124">
        <f>IFERROR('Cálculo de área y costos'!$L$93*'Reparto C&amp;B'!$D128,"")</f>
        <v>115395.88884265156</v>
      </c>
      <c r="O128" s="124">
        <f>'Norma Urbana - ANU base'!$G47</f>
        <v>31478.53515625</v>
      </c>
      <c r="P128" s="123">
        <f t="shared" si="7"/>
        <v>83917.353686401562</v>
      </c>
      <c r="Q128" s="125">
        <f t="shared" si="8"/>
        <v>3.6658595538153542</v>
      </c>
    </row>
    <row r="129" spans="2:17" ht="14.4" x14ac:dyDescent="0.3">
      <c r="B129" s="96">
        <f>'Norma Urbana - ANU base'!$B48</f>
        <v>44</v>
      </c>
      <c r="C129" s="83">
        <f>'Norma Urbana - ANU base'!$C48</f>
        <v>49648</v>
      </c>
      <c r="D129" s="118">
        <f>'Norma Urbana - ANU base'!$H48</f>
        <v>5.1779174363861405E-3</v>
      </c>
      <c r="E129" s="119">
        <f>('Cálculo de área y costos'!$K$80*'Reparto C&amp;B'!$D129)</f>
        <v>44.027288682000318</v>
      </c>
      <c r="F129" s="5">
        <f>'Cálculo de área y costos'!$K$81*'Reparto C&amp;B'!$D129</f>
        <v>0</v>
      </c>
      <c r="G129" s="5">
        <f>'Cálculo de área y costos'!$K$82*'Reparto C&amp;B'!$D129</f>
        <v>95.098943553120691</v>
      </c>
      <c r="H129" s="5">
        <f>'Cálculo de área y costos'!$K$83*'Reparto C&amp;B'!$D129</f>
        <v>88.054577364000636</v>
      </c>
      <c r="I129" s="5">
        <f>'Cálculo de área y costos'!$K$84*'Reparto C&amp;B'!$D129</f>
        <v>125.03749985688088</v>
      </c>
      <c r="J129" s="120">
        <f>'Cálculo de área y costos'!$K$85*'Reparto C&amp;B'!$D129</f>
        <v>0</v>
      </c>
      <c r="K129" s="121">
        <f>IFERROR(($E129*'Cálculo de área y costos'!$M$80)+('Reparto C&amp;B'!$F129*'Cálculo de área y costos'!$M$81)+('Reparto C&amp;B'!$G129*'Cálculo de área y costos'!$M$82)+('Reparto C&amp;B'!$H129*'Cálculo de área y costos'!$M$83)+('Reparto C&amp;B'!$I129*'Cálculo de área y costos'!$M$84)+('Reparto C&amp;B'!$J129*'Cálculo de área y costos'!$M$85),"")</f>
        <v>173819.73571653722</v>
      </c>
      <c r="L129" s="122">
        <f t="shared" si="9"/>
        <v>10456.014275623485</v>
      </c>
      <c r="M129" s="123">
        <f>IFERROR('Norma Urbana - ANU base'!$H48*'Cálculo de área y costos'!$T$86,"")</f>
        <v>268390.35180547397</v>
      </c>
      <c r="N129" s="124">
        <f>IFERROR('Cálculo de área y costos'!$L$93*'Reparto C&amp;B'!$D129,"")</f>
        <v>84114.601813313217</v>
      </c>
      <c r="O129" s="124">
        <f>'Norma Urbana - ANU base'!$G48</f>
        <v>22945.3967285158</v>
      </c>
      <c r="P129" s="123">
        <f t="shared" si="7"/>
        <v>61169.205084797417</v>
      </c>
      <c r="Q129" s="125">
        <f t="shared" si="8"/>
        <v>3.6658595538153542</v>
      </c>
    </row>
    <row r="130" spans="2:17" ht="14.4" x14ac:dyDescent="0.3">
      <c r="B130" s="96">
        <f>'Norma Urbana - ANU base'!$B49</f>
        <v>45</v>
      </c>
      <c r="C130" s="83">
        <f>'Norma Urbana - ANU base'!$C49</f>
        <v>53266</v>
      </c>
      <c r="D130" s="118">
        <f>'Norma Urbana - ANU base'!$H49</f>
        <v>3.9257057364107915E-3</v>
      </c>
      <c r="E130" s="119">
        <f>('Cálculo de área y costos'!$K$80*'Reparto C&amp;B'!$D130)</f>
        <v>33.379863982182904</v>
      </c>
      <c r="F130" s="5">
        <f>'Cálculo de área y costos'!$K$81*'Reparto C&amp;B'!$D130</f>
        <v>0</v>
      </c>
      <c r="G130" s="5">
        <f>'Cálculo de área y costos'!$K$82*'Reparto C&amp;B'!$D130</f>
        <v>72.100506201515074</v>
      </c>
      <c r="H130" s="5">
        <f>'Cálculo de área y costos'!$K$83*'Reparto C&amp;B'!$D130</f>
        <v>66.759727964365808</v>
      </c>
      <c r="I130" s="5">
        <f>'Cálculo de área y costos'!$K$84*'Reparto C&amp;B'!$D130</f>
        <v>94.79881370939944</v>
      </c>
      <c r="J130" s="120">
        <f>'Cálculo de área y costos'!$K$85*'Reparto C&amp;B'!$D130</f>
        <v>0</v>
      </c>
      <c r="K130" s="121">
        <f>IFERROR(($E130*'Cálculo de área y costos'!$M$80)+('Reparto C&amp;B'!$F130*'Cálculo de área y costos'!$M$81)+('Reparto C&amp;B'!$G130*'Cálculo de área y costos'!$M$82)+('Reparto C&amp;B'!$H130*'Cálculo de área y costos'!$M$83)+('Reparto C&amp;B'!$I130*'Cálculo de área y costos'!$M$84)+('Reparto C&amp;B'!$J130*'Cálculo de área y costos'!$M$85),"")</f>
        <v>131783.70300165811</v>
      </c>
      <c r="L130" s="122">
        <f t="shared" si="9"/>
        <v>7927.3637955989943</v>
      </c>
      <c r="M130" s="123">
        <f>IFERROR('Norma Urbana - ANU base'!$H49*'Cálculo de área y costos'!$T$86,"")</f>
        <v>203483.650835387</v>
      </c>
      <c r="N130" s="124">
        <f>IFERROR('Cálculo de área y costos'!$L$93*'Reparto C&amp;B'!$D130,"")</f>
        <v>63772.584038129899</v>
      </c>
      <c r="O130" s="124">
        <f>'Norma Urbana - ANU base'!$G49</f>
        <v>17396.3522338865</v>
      </c>
      <c r="P130" s="123">
        <f t="shared" si="7"/>
        <v>46376.231804243398</v>
      </c>
      <c r="Q130" s="125">
        <f t="shared" si="8"/>
        <v>3.6658595538153538</v>
      </c>
    </row>
    <row r="131" spans="2:17" ht="14.4" x14ac:dyDescent="0.3">
      <c r="B131" s="96">
        <f>'Norma Urbana - ANU base'!$B50</f>
        <v>46</v>
      </c>
      <c r="C131" s="83">
        <f>'Norma Urbana - ANU base'!$C50</f>
        <v>50913</v>
      </c>
      <c r="D131" s="118">
        <f>'Norma Urbana - ANU base'!$H50</f>
        <v>4.0731426395658214E-3</v>
      </c>
      <c r="E131" s="119">
        <f>('Cálculo de área y costos'!$K$80*'Reparto C&amp;B'!$D131)</f>
        <v>34.633504500274498</v>
      </c>
      <c r="F131" s="5">
        <f>'Cálculo de área y costos'!$K$81*'Reparto C&amp;B'!$D131</f>
        <v>0</v>
      </c>
      <c r="G131" s="5">
        <f>'Cálculo de área y costos'!$K$82*'Reparto C&amp;B'!$D131</f>
        <v>74.808369720592921</v>
      </c>
      <c r="H131" s="5">
        <f>'Cálculo de área y costos'!$K$83*'Reparto C&amp;B'!$D131</f>
        <v>69.267009000548995</v>
      </c>
      <c r="I131" s="5">
        <f>'Cálculo de área y costos'!$K$84*'Reparto C&amp;B'!$D131</f>
        <v>98.359152780779567</v>
      </c>
      <c r="J131" s="120">
        <f>'Cálculo de área y costos'!$K$85*'Reparto C&amp;B'!$D131</f>
        <v>0</v>
      </c>
      <c r="K131" s="121">
        <f>IFERROR(($E131*'Cálculo de área y costos'!$M$80)+('Reparto C&amp;B'!$F131*'Cálculo de área y costos'!$M$81)+('Reparto C&amp;B'!$G131*'Cálculo de área y costos'!$M$82)+('Reparto C&amp;B'!$H131*'Cálculo de área y costos'!$M$83)+('Reparto C&amp;B'!$I131*'Cálculo de área y costos'!$M$84)+('Reparto C&amp;B'!$J131*'Cálculo de área y costos'!$M$85),"")</f>
        <v>136733.0757670837</v>
      </c>
      <c r="L131" s="122">
        <f t="shared" si="9"/>
        <v>8225.0901272916562</v>
      </c>
      <c r="M131" s="123">
        <f>IFERROR('Norma Urbana - ANU base'!$H50*'Cálculo de área y costos'!$T$86,"")</f>
        <v>211125.84343367335</v>
      </c>
      <c r="N131" s="124">
        <f>IFERROR('Cálculo de área y costos'!$L$93*'Reparto C&amp;B'!$D131,"")</f>
        <v>66167.677539297991</v>
      </c>
      <c r="O131" s="124">
        <f>'Norma Urbana - ANU base'!$G50</f>
        <v>18049.7033691408</v>
      </c>
      <c r="P131" s="123">
        <f t="shared" si="7"/>
        <v>48117.974170157191</v>
      </c>
      <c r="Q131" s="125">
        <f t="shared" si="8"/>
        <v>3.6658595538153542</v>
      </c>
    </row>
    <row r="132" spans="2:17" ht="14.4" x14ac:dyDescent="0.3">
      <c r="B132" s="96">
        <f>'Norma Urbana - ANU base'!$B51</f>
        <v>47</v>
      </c>
      <c r="C132" s="83">
        <f>'Norma Urbana - ANU base'!$C51</f>
        <v>50915</v>
      </c>
      <c r="D132" s="118">
        <f>'Norma Urbana - ANU base'!$H51</f>
        <v>1.6064344963766731E-2</v>
      </c>
      <c r="E132" s="119">
        <f>('Cálculo de área y costos'!$K$80*'Reparto C&amp;B'!$D132)</f>
        <v>136.59343971707384</v>
      </c>
      <c r="F132" s="5">
        <f>'Cálculo de área y costos'!$K$81*'Reparto C&amp;B'!$D132</f>
        <v>0</v>
      </c>
      <c r="G132" s="5">
        <f>'Cálculo de área y costos'!$K$82*'Reparto C&amp;B'!$D132</f>
        <v>295.04182978887951</v>
      </c>
      <c r="H132" s="5">
        <f>'Cálculo de área y costos'!$K$83*'Reparto C&amp;B'!$D132</f>
        <v>273.18687943414767</v>
      </c>
      <c r="I132" s="5">
        <f>'Cálculo de área y costos'!$K$84*'Reparto C&amp;B'!$D132</f>
        <v>387.92536879648964</v>
      </c>
      <c r="J132" s="120">
        <f>'Cálculo de área y costos'!$K$85*'Reparto C&amp;B'!$D132</f>
        <v>0</v>
      </c>
      <c r="K132" s="121">
        <f>IFERROR(($E132*'Cálculo de área y costos'!$M$80)+('Reparto C&amp;B'!$F132*'Cálculo de área y costos'!$M$81)+('Reparto C&amp;B'!$G132*'Cálculo de área y costos'!$M$82)+('Reparto C&amp;B'!$H132*'Cálculo de área y costos'!$M$83)+('Reparto C&amp;B'!$I132*'Cálculo de área y costos'!$M$84)+('Reparto C&amp;B'!$J132*'Cálculo de área y costos'!$M$85),"")</f>
        <v>539270.9000030075</v>
      </c>
      <c r="L132" s="122">
        <f t="shared" si="9"/>
        <v>32439.493741120168</v>
      </c>
      <c r="M132" s="123">
        <f>IFERROR('Norma Urbana - ANU base'!$H51*'Cálculo de área y costos'!$T$86,"")</f>
        <v>832673.60851528216</v>
      </c>
      <c r="N132" s="124">
        <f>IFERROR('Cálculo de área y costos'!$L$93*'Reparto C&amp;B'!$D132,"")</f>
        <v>260963.21477115451</v>
      </c>
      <c r="O132" s="124">
        <f>'Norma Urbana - ANU base'!$G51</f>
        <v>71187.4557495115</v>
      </c>
      <c r="P132" s="123">
        <f t="shared" si="7"/>
        <v>189775.75902164303</v>
      </c>
      <c r="Q132" s="125">
        <f t="shared" si="8"/>
        <v>3.6658595538153542</v>
      </c>
    </row>
    <row r="133" spans="2:17" ht="14.4" x14ac:dyDescent="0.3">
      <c r="B133" s="96">
        <f>'Norma Urbana - ANU base'!$B52</f>
        <v>48</v>
      </c>
      <c r="C133" s="83">
        <f>'Norma Urbana - ANU base'!$C52</f>
        <v>53665</v>
      </c>
      <c r="D133" s="118">
        <f>'Norma Urbana - ANU base'!$H52</f>
        <v>4.0498279376298685E-3</v>
      </c>
      <c r="E133" s="119">
        <f>('Cálculo de área y costos'!$K$80*'Reparto C&amp;B'!$D133)</f>
        <v>34.435262035947872</v>
      </c>
      <c r="F133" s="5">
        <f>'Cálculo de área y costos'!$K$81*'Reparto C&amp;B'!$D133</f>
        <v>0</v>
      </c>
      <c r="G133" s="5">
        <f>'Cálculo de área y costos'!$K$82*'Reparto C&amp;B'!$D133</f>
        <v>74.38016599764741</v>
      </c>
      <c r="H133" s="5">
        <f>'Cálculo de área y costos'!$K$83*'Reparto C&amp;B'!$D133</f>
        <v>68.870524071895744</v>
      </c>
      <c r="I133" s="5">
        <f>'Cálculo de área y costos'!$K$84*'Reparto C&amp;B'!$D133</f>
        <v>97.79614418209195</v>
      </c>
      <c r="J133" s="120">
        <f>'Cálculo de área y costos'!$K$85*'Reparto C&amp;B'!$D133</f>
        <v>0</v>
      </c>
      <c r="K133" s="121">
        <f>IFERROR(($E133*'Cálculo de área y costos'!$M$80)+('Reparto C&amp;B'!$F133*'Cálculo de área y costos'!$M$81)+('Reparto C&amp;B'!$G133*'Cálculo de área y costos'!$M$82)+('Reparto C&amp;B'!$H133*'Cálculo de área y costos'!$M$83)+('Reparto C&amp;B'!$I133*'Cálculo de área y costos'!$M$84)+('Reparto C&amp;B'!$J133*'Cálculo de área y costos'!$M$85),"")</f>
        <v>135950.41451792218</v>
      </c>
      <c r="L133" s="122">
        <f t="shared" si="9"/>
        <v>8178.0096438213795</v>
      </c>
      <c r="M133" s="123">
        <f>IFERROR('Norma Urbana - ANU base'!$H52*'Cálculo de área y costos'!$T$86,"")</f>
        <v>209917.35737113826</v>
      </c>
      <c r="N133" s="124">
        <f>IFERROR('Cálculo de área y costos'!$L$93*'Reparto C&amp;B'!$D133,"")</f>
        <v>65788.933209394672</v>
      </c>
      <c r="O133" s="124">
        <f>'Norma Urbana - ANU base'!$G52</f>
        <v>17946.38671875</v>
      </c>
      <c r="P133" s="123">
        <f t="shared" si="7"/>
        <v>47842.546490644672</v>
      </c>
      <c r="Q133" s="125">
        <f t="shared" si="8"/>
        <v>3.6658595538153542</v>
      </c>
    </row>
    <row r="134" spans="2:17" ht="14.4" x14ac:dyDescent="0.3">
      <c r="B134" s="96">
        <f>'Norma Urbana - ANU base'!$B53</f>
        <v>49</v>
      </c>
      <c r="C134" s="83">
        <f>'Norma Urbana - ANU base'!$C53</f>
        <v>49646</v>
      </c>
      <c r="D134" s="118">
        <f>'Norma Urbana - ANU base'!$H53</f>
        <v>4.1345903095613874E-3</v>
      </c>
      <c r="E134" s="119">
        <f>('Cálculo de área y costos'!$K$80*'Reparto C&amp;B'!$D134)</f>
        <v>35.155987591008994</v>
      </c>
      <c r="F134" s="5">
        <f>'Cálculo de área y costos'!$K$81*'Reparto C&amp;B'!$D134</f>
        <v>0</v>
      </c>
      <c r="G134" s="5">
        <f>'Cálculo de área y costos'!$K$82*'Reparto C&amp;B'!$D134</f>
        <v>75.936933196579432</v>
      </c>
      <c r="H134" s="5">
        <f>'Cálculo de área y costos'!$K$83*'Reparto C&amp;B'!$D134</f>
        <v>70.311975182017989</v>
      </c>
      <c r="I134" s="5">
        <f>'Cálculo de área y costos'!$K$84*'Reparto C&amp;B'!$D134</f>
        <v>99.84300475846554</v>
      </c>
      <c r="J134" s="120">
        <f>'Cálculo de área y costos'!$K$85*'Reparto C&amp;B'!$D134</f>
        <v>0</v>
      </c>
      <c r="K134" s="121">
        <f>IFERROR(($E134*'Cálculo de área y costos'!$M$80)+('Reparto C&amp;B'!$F134*'Cálculo de área y costos'!$M$81)+('Reparto C&amp;B'!$G134*'Cálculo de área y costos'!$M$82)+('Reparto C&amp;B'!$H134*'Cálculo de área y costos'!$M$83)+('Reparto C&amp;B'!$I134*'Cálculo de área y costos'!$M$84)+('Reparto C&amp;B'!$J134*'Cálculo de área y costos'!$M$85),"")</f>
        <v>138795.83900930351</v>
      </c>
      <c r="L134" s="122">
        <f t="shared" si="9"/>
        <v>8349.1743218681258</v>
      </c>
      <c r="M134" s="123">
        <f>IFERROR('Norma Urbana - ANU base'!$H53*'Cálculo de área y costos'!$T$86,"")</f>
        <v>214310.90035479085</v>
      </c>
      <c r="N134" s="124">
        <f>IFERROR('Cálculo de área y costos'!$L$93*'Reparto C&amp;B'!$D134,"")</f>
        <v>67165.887023619216</v>
      </c>
      <c r="O134" s="124">
        <f>'Norma Urbana - ANU base'!$G53</f>
        <v>18322.002258301</v>
      </c>
      <c r="P134" s="123">
        <f t="shared" si="7"/>
        <v>48843.884765318217</v>
      </c>
      <c r="Q134" s="125">
        <f t="shared" si="8"/>
        <v>3.6658595538153542</v>
      </c>
    </row>
    <row r="135" spans="2:17" ht="14.4" x14ac:dyDescent="0.3">
      <c r="B135" s="96">
        <f>'Norma Urbana - ANU base'!$B54</f>
        <v>50</v>
      </c>
      <c r="C135" s="83">
        <f>'Norma Urbana - ANU base'!$C54</f>
        <v>53663</v>
      </c>
      <c r="D135" s="118">
        <f>'Norma Urbana - ANU base'!$H54</f>
        <v>5.0273090125952441E-3</v>
      </c>
      <c r="E135" s="119">
        <f>('Cálculo de área y costos'!$K$80*'Reparto C&amp;B'!$D135)</f>
        <v>42.746681056705548</v>
      </c>
      <c r="F135" s="5">
        <f>'Cálculo de área y costos'!$K$81*'Reparto C&amp;B'!$D135</f>
        <v>0</v>
      </c>
      <c r="G135" s="5">
        <f>'Cálculo de área y costos'!$K$82*'Reparto C&amp;B'!$D135</f>
        <v>92.332831082483992</v>
      </c>
      <c r="H135" s="5">
        <f>'Cálculo de área y costos'!$K$83*'Reparto C&amp;B'!$D135</f>
        <v>85.493362113411095</v>
      </c>
      <c r="I135" s="5">
        <f>'Cálculo de área y costos'!$K$84*'Reparto C&amp;B'!$D135</f>
        <v>121.40057420104374</v>
      </c>
      <c r="J135" s="120">
        <f>'Cálculo de área y costos'!$K$85*'Reparto C&amp;B'!$D135</f>
        <v>0</v>
      </c>
      <c r="K135" s="121">
        <f>IFERROR(($E135*'Cálculo de área y costos'!$M$80)+('Reparto C&amp;B'!$F135*'Cálculo de área y costos'!$M$81)+('Reparto C&amp;B'!$G135*'Cálculo de área y costos'!$M$82)+('Reparto C&amp;B'!$H135*'Cálculo de área y costos'!$M$83)+('Reparto C&amp;B'!$I135*'Cálculo de área y costos'!$M$84)+('Reparto C&amp;B'!$J135*'Cálculo de área y costos'!$M$85),"")</f>
        <v>168763.89681187351</v>
      </c>
      <c r="L135" s="122">
        <f t="shared" si="9"/>
        <v>10151.883541880879</v>
      </c>
      <c r="M135" s="123">
        <f>IFERROR('Norma Urbana - ANU base'!$H54*'Cálculo de área y costos'!$T$86,"")</f>
        <v>260583.76772167705</v>
      </c>
      <c r="N135" s="124">
        <f>IFERROR('Cálculo de área y costos'!$L$93*'Reparto C&amp;B'!$D135,"")</f>
        <v>81667.987367922658</v>
      </c>
      <c r="O135" s="124">
        <f>'Norma Urbana - ANU base'!$G54</f>
        <v>22277.9913330079</v>
      </c>
      <c r="P135" s="123">
        <f t="shared" si="7"/>
        <v>59389.996034914759</v>
      </c>
      <c r="Q135" s="125">
        <f t="shared" si="8"/>
        <v>3.6658595538153538</v>
      </c>
    </row>
    <row r="136" spans="2:17" ht="14.4" x14ac:dyDescent="0.3">
      <c r="B136" s="96">
        <f>'Norma Urbana - ANU base'!$B55</f>
        <v>51</v>
      </c>
      <c r="C136" s="83">
        <f>'Norma Urbana - ANU base'!$C55</f>
        <v>49644</v>
      </c>
      <c r="D136" s="118">
        <f>'Norma Urbana - ANU base'!$H55</f>
        <v>3.1633839669342655E-2</v>
      </c>
      <c r="E136" s="119">
        <f>('Cálculo de área y costos'!$K$80*'Reparto C&amp;B'!$D136)</f>
        <v>268.97921960963436</v>
      </c>
      <c r="F136" s="5">
        <f>'Cálculo de área y costos'!$K$81*'Reparto C&amp;B'!$D136</f>
        <v>0</v>
      </c>
      <c r="G136" s="5">
        <f>'Cálculo de área y costos'!$K$82*'Reparto C&amp;B'!$D136</f>
        <v>580.99511435681018</v>
      </c>
      <c r="H136" s="5">
        <f>'Cálculo de área y costos'!$K$83*'Reparto C&amp;B'!$D136</f>
        <v>537.95843921926871</v>
      </c>
      <c r="I136" s="5">
        <f>'Cálculo de área y costos'!$K$84*'Reparto C&amp;B'!$D136</f>
        <v>763.90098369136149</v>
      </c>
      <c r="J136" s="120">
        <f>'Cálculo de área y costos'!$K$85*'Reparto C&amp;B'!$D136</f>
        <v>0</v>
      </c>
      <c r="K136" s="121">
        <f>IFERROR(($E136*'Cálculo de área y costos'!$M$80)+('Reparto C&amp;B'!$F136*'Cálculo de área y costos'!$M$81)+('Reparto C&amp;B'!$G136*'Cálculo de área y costos'!$M$82)+('Reparto C&amp;B'!$H136*'Cálculo de área y costos'!$M$83)+('Reparto C&amp;B'!$I136*'Cálculo de área y costos'!$M$84)+('Reparto C&amp;B'!$J136*'Cálculo de área y costos'!$M$85),"")</f>
        <v>1061929.9590188365</v>
      </c>
      <c r="L136" s="122">
        <f t="shared" si="9"/>
        <v>63879.712884391527</v>
      </c>
      <c r="M136" s="123">
        <f>IFERROR('Norma Urbana - ANU base'!$H55*'Cálculo de área y costos'!$T$86,"")</f>
        <v>1639697.3227403311</v>
      </c>
      <c r="N136" s="124">
        <f>IFERROR('Cálculo de área y costos'!$L$93*'Reparto C&amp;B'!$D136,"")</f>
        <v>513887.6508371032</v>
      </c>
      <c r="O136" s="124">
        <f>'Norma Urbana - ANU base'!$G55</f>
        <v>140182.03460693388</v>
      </c>
      <c r="P136" s="123">
        <f t="shared" si="7"/>
        <v>373705.61623016931</v>
      </c>
      <c r="Q136" s="125">
        <f t="shared" si="8"/>
        <v>3.6658595538153542</v>
      </c>
    </row>
    <row r="137" spans="2:17" ht="14.4" x14ac:dyDescent="0.3">
      <c r="B137" s="96">
        <f>'Norma Urbana - ANU base'!$B56</f>
        <v>52</v>
      </c>
      <c r="C137" s="83">
        <f>'Norma Urbana - ANU base'!$C56</f>
        <v>49652</v>
      </c>
      <c r="D137" s="118">
        <f>'Norma Urbana - ANU base'!$H56</f>
        <v>5.0592821249494536E-3</v>
      </c>
      <c r="E137" s="119">
        <f>('Cálculo de área y costos'!$K$80*'Reparto C&amp;B'!$D137)</f>
        <v>43.018545076357299</v>
      </c>
      <c r="F137" s="5">
        <f>'Cálculo de área y costos'!$K$81*'Reparto C&amp;B'!$D137</f>
        <v>0</v>
      </c>
      <c r="G137" s="5">
        <f>'Cálculo de área y costos'!$K$82*'Reparto C&amp;B'!$D137</f>
        <v>92.920057364931765</v>
      </c>
      <c r="H137" s="5">
        <f>'Cálculo de área y costos'!$K$83*'Reparto C&amp;B'!$D137</f>
        <v>86.037090152714597</v>
      </c>
      <c r="I137" s="5">
        <f>'Cálculo de área y costos'!$K$84*'Reparto C&amp;B'!$D137</f>
        <v>122.1726680168547</v>
      </c>
      <c r="J137" s="120">
        <f>'Cálculo de área y costos'!$K$85*'Reparto C&amp;B'!$D137</f>
        <v>0</v>
      </c>
      <c r="K137" s="121">
        <f>IFERROR(($E137*'Cálculo de área y costos'!$M$80)+('Reparto C&amp;B'!$F137*'Cálculo de área y costos'!$M$81)+('Reparto C&amp;B'!$G137*'Cálculo de área y costos'!$M$82)+('Reparto C&amp;B'!$H137*'Cálculo de área y costos'!$M$83)+('Reparto C&amp;B'!$I137*'Cálculo de área y costos'!$M$84)+('Reparto C&amp;B'!$J137*'Cálculo de área y costos'!$M$85),"")</f>
        <v>169837.2159614586</v>
      </c>
      <c r="L137" s="122">
        <f t="shared" si="9"/>
        <v>10216.44836419003</v>
      </c>
      <c r="M137" s="123">
        <f>IFERROR('Norma Urbana - ANU base'!$H56*'Cálculo de área y costos'!$T$86,"")</f>
        <v>262241.05078547407</v>
      </c>
      <c r="N137" s="124">
        <f>IFERROR('Cálculo de área y costos'!$L$93*'Reparto C&amp;B'!$D137,"")</f>
        <v>82187.386459825473</v>
      </c>
      <c r="O137" s="124">
        <f>'Norma Urbana - ANU base'!$G56</f>
        <v>22419.6768188477</v>
      </c>
      <c r="P137" s="123">
        <f t="shared" si="7"/>
        <v>59767.709640977773</v>
      </c>
      <c r="Q137" s="125">
        <f t="shared" si="8"/>
        <v>3.6658595538153542</v>
      </c>
    </row>
    <row r="138" spans="2:17" ht="14.4" x14ac:dyDescent="0.3">
      <c r="B138" s="96">
        <f>'Norma Urbana - ANU base'!$B57</f>
        <v>53</v>
      </c>
      <c r="C138" s="83">
        <f>'Norma Urbana - ANU base'!$C57</f>
        <v>53667</v>
      </c>
      <c r="D138" s="118">
        <f>'Norma Urbana - ANU base'!$H57</f>
        <v>6.0848894226913919E-3</v>
      </c>
      <c r="E138" s="119">
        <f>('Cálculo de área y costos'!$K$80*'Reparto C&amp;B'!$D138)</f>
        <v>51.739176319864669</v>
      </c>
      <c r="F138" s="5">
        <f>'Cálculo de área y costos'!$K$81*'Reparto C&amp;B'!$D138</f>
        <v>0</v>
      </c>
      <c r="G138" s="5">
        <f>'Cálculo de área y costos'!$K$82*'Reparto C&amp;B'!$D138</f>
        <v>111.75662085090768</v>
      </c>
      <c r="H138" s="5">
        <f>'Cálculo de área y costos'!$K$83*'Reparto C&amp;B'!$D138</f>
        <v>103.47835263972934</v>
      </c>
      <c r="I138" s="5">
        <f>'Cálculo de área y costos'!$K$84*'Reparto C&amp;B'!$D138</f>
        <v>146.93926074841565</v>
      </c>
      <c r="J138" s="120">
        <f>'Cálculo de área y costos'!$K$85*'Reparto C&amp;B'!$D138</f>
        <v>0</v>
      </c>
      <c r="K138" s="121">
        <f>IFERROR(($E138*'Cálculo de área y costos'!$M$80)+('Reparto C&amp;B'!$F138*'Cálculo de área y costos'!$M$81)+('Reparto C&amp;B'!$G138*'Cálculo de área y costos'!$M$82)+('Reparto C&amp;B'!$H138*'Cálculo de área y costos'!$M$83)+('Reparto C&amp;B'!$I138*'Cálculo de área y costos'!$M$84)+('Reparto C&amp;B'!$J138*'Cálculo de área y costos'!$M$85),"")</f>
        <v>204266.26811082571</v>
      </c>
      <c r="L138" s="122">
        <f t="shared" si="9"/>
        <v>12287.505826600598</v>
      </c>
      <c r="M138" s="123">
        <f>IFERROR('Norma Urbana - ANU base'!$H57*'Cálculo de área y costos'!$T$86,"")</f>
        <v>315402.01884589507</v>
      </c>
      <c r="N138" s="124">
        <f>IFERROR('Cálculo de área y costos'!$L$93*'Reparto C&amp;B'!$D138,"")</f>
        <v>98848.24490846874</v>
      </c>
      <c r="O138" s="124">
        <f>'Norma Urbana - ANU base'!$G57</f>
        <v>26964.5477294921</v>
      </c>
      <c r="P138" s="123">
        <f t="shared" si="7"/>
        <v>71883.697178976639</v>
      </c>
      <c r="Q138" s="125">
        <f t="shared" si="8"/>
        <v>3.6658595538153547</v>
      </c>
    </row>
    <row r="139" spans="2:17" ht="14.4" x14ac:dyDescent="0.3">
      <c r="B139" s="96">
        <f>'Norma Urbana - ANU base'!$B58</f>
        <v>54</v>
      </c>
      <c r="C139" s="83">
        <f>'Norma Urbana - ANU base'!$C58</f>
        <v>51980</v>
      </c>
      <c r="D139" s="118">
        <f>'Norma Urbana - ANU base'!$H58</f>
        <v>4.0698433711006139E-3</v>
      </c>
      <c r="E139" s="119">
        <f>('Cálculo de área y costos'!$K$80*'Reparto C&amp;B'!$D139)</f>
        <v>34.605451166682045</v>
      </c>
      <c r="F139" s="5">
        <f>'Cálculo de área y costos'!$K$81*'Reparto C&amp;B'!$D139</f>
        <v>0</v>
      </c>
      <c r="G139" s="5">
        <f>'Cálculo de área y costos'!$K$82*'Reparto C&amp;B'!$D139</f>
        <v>74.747774520033218</v>
      </c>
      <c r="H139" s="5">
        <f>'Cálculo de área y costos'!$K$83*'Reparto C&amp;B'!$D139</f>
        <v>69.210902333364089</v>
      </c>
      <c r="I139" s="5">
        <f>'Cálculo de área y costos'!$K$84*'Reparto C&amp;B'!$D139</f>
        <v>98.279481313377005</v>
      </c>
      <c r="J139" s="120">
        <f>'Cálculo de área y costos'!$K$85*'Reparto C&amp;B'!$D139</f>
        <v>0</v>
      </c>
      <c r="K139" s="121">
        <f>IFERROR(($E139*'Cálculo de área y costos'!$M$80)+('Reparto C&amp;B'!$F139*'Cálculo de área y costos'!$M$81)+('Reparto C&amp;B'!$G139*'Cálculo de área y costos'!$M$82)+('Reparto C&amp;B'!$H139*'Cálculo de área y costos'!$M$83)+('Reparto C&amp;B'!$I139*'Cálculo de área y costos'!$M$84)+('Reparto C&amp;B'!$J139*'Cálculo de área y costos'!$M$85),"")</f>
        <v>136622.32120606073</v>
      </c>
      <c r="L139" s="122">
        <f t="shared" si="9"/>
        <v>8218.4277579906484</v>
      </c>
      <c r="M139" s="123">
        <f>IFERROR('Norma Urbana - ANU base'!$H58*'Cálculo de área y costos'!$T$86,"")</f>
        <v>210954.83031209378</v>
      </c>
      <c r="N139" s="124">
        <f>IFERROR('Cálculo de área y costos'!$L$93*'Reparto C&amp;B'!$D139,"")</f>
        <v>66114.081348042411</v>
      </c>
      <c r="O139" s="124">
        <f>'Norma Urbana - ANU base'!$G58</f>
        <v>18035.0830078125</v>
      </c>
      <c r="P139" s="123">
        <f t="shared" si="7"/>
        <v>48078.998340229911</v>
      </c>
      <c r="Q139" s="125">
        <f t="shared" si="8"/>
        <v>3.6658595538153542</v>
      </c>
    </row>
    <row r="140" spans="2:17" ht="14.4" x14ac:dyDescent="0.3">
      <c r="B140" s="96">
        <f>'Norma Urbana - ANU base'!$B59</f>
        <v>55</v>
      </c>
      <c r="C140" s="83">
        <f>'Norma Urbana - ANU base'!$C59</f>
        <v>51982</v>
      </c>
      <c r="D140" s="118">
        <f>'Norma Urbana - ANU base'!$H59</f>
        <v>3.8755962888437404E-3</v>
      </c>
      <c r="E140" s="119">
        <f>('Cálculo de área y costos'!$K$80*'Reparto C&amp;B'!$D140)</f>
        <v>32.953788607124416</v>
      </c>
      <c r="F140" s="5">
        <f>'Cálculo de área y costos'!$K$81*'Reparto C&amp;B'!$D140</f>
        <v>0</v>
      </c>
      <c r="G140" s="5">
        <f>'Cálculo de área y costos'!$K$82*'Reparto C&amp;B'!$D140</f>
        <v>71.180183391388738</v>
      </c>
      <c r="H140" s="5">
        <f>'Cálculo de área y costos'!$K$83*'Reparto C&amp;B'!$D140</f>
        <v>65.907577214248832</v>
      </c>
      <c r="I140" s="5">
        <f>'Cálculo de área y costos'!$K$84*'Reparto C&amp;B'!$D140</f>
        <v>93.588759644233321</v>
      </c>
      <c r="J140" s="120">
        <f>'Cálculo de área y costos'!$K$85*'Reparto C&amp;B'!$D140</f>
        <v>0</v>
      </c>
      <c r="K140" s="121">
        <f>IFERROR(($E140*'Cálculo de área y costos'!$M$80)+('Reparto C&amp;B'!$F140*'Cálculo de área y costos'!$M$81)+('Reparto C&amp;B'!$G140*'Cálculo de área y costos'!$M$82)+('Reparto C&amp;B'!$H140*'Cálculo de área y costos'!$M$83)+('Reparto C&amp;B'!$I140*'Cálculo de área y costos'!$M$84)+('Reparto C&amp;B'!$J140*'Cálculo de área y costos'!$M$85),"")</f>
        <v>130101.55742092719</v>
      </c>
      <c r="L140" s="122">
        <f t="shared" si="9"/>
        <v>7826.1754113611833</v>
      </c>
      <c r="M140" s="123">
        <f>IFERROR('Norma Urbana - ANU base'!$H59*'Cálculo de área y costos'!$T$86,"")</f>
        <v>200886.29534903044</v>
      </c>
      <c r="N140" s="124">
        <f>IFERROR('Cálculo de área y costos'!$L$93*'Reparto C&amp;B'!$D140,"")</f>
        <v>62958.562516742073</v>
      </c>
      <c r="O140" s="124">
        <f>'Norma Urbana - ANU base'!$G59</f>
        <v>17174.297485351301</v>
      </c>
      <c r="P140" s="123">
        <f t="shared" si="7"/>
        <v>45784.265031390772</v>
      </c>
      <c r="Q140" s="125">
        <f t="shared" si="8"/>
        <v>3.6658595538153538</v>
      </c>
    </row>
    <row r="141" spans="2:17" ht="14.4" x14ac:dyDescent="0.3">
      <c r="B141" s="96">
        <f>'Norma Urbana - ANU base'!$B60</f>
        <v>56</v>
      </c>
      <c r="C141" s="83">
        <f>'Norma Urbana - ANU base'!$C60</f>
        <v>51978</v>
      </c>
      <c r="D141" s="118">
        <f>'Norma Urbana - ANU base'!$H60</f>
        <v>5.2653808312881243E-3</v>
      </c>
      <c r="E141" s="119">
        <f>('Cálculo de área y costos'!$K$80*'Reparto C&amp;B'!$D141)</f>
        <v>44.770980751981455</v>
      </c>
      <c r="F141" s="5">
        <f>'Cálculo de área y costos'!$K$81*'Reparto C&amp;B'!$D141</f>
        <v>0</v>
      </c>
      <c r="G141" s="5">
        <f>'Cálculo de área y costos'!$K$82*'Reparto C&amp;B'!$D141</f>
        <v>96.705318424279952</v>
      </c>
      <c r="H141" s="5">
        <f>'Cálculo de área y costos'!$K$83*'Reparto C&amp;B'!$D141</f>
        <v>89.541961503962909</v>
      </c>
      <c r="I141" s="5">
        <f>'Cálculo de área y costos'!$K$84*'Reparto C&amp;B'!$D141</f>
        <v>127.14958533562732</v>
      </c>
      <c r="J141" s="120">
        <f>'Cálculo de área y costos'!$K$85*'Reparto C&amp;B'!$D141</f>
        <v>0</v>
      </c>
      <c r="K141" s="121">
        <f>IFERROR(($E141*'Cálculo de área y costos'!$M$80)+('Reparto C&amp;B'!$F141*'Cálculo de área y costos'!$M$81)+('Reparto C&amp;B'!$G141*'Cálculo de área y costos'!$M$82)+('Reparto C&amp;B'!$H141*'Cálculo de área y costos'!$M$83)+('Reparto C&amp;B'!$I141*'Cálculo de área y costos'!$M$84)+('Reparto C&amp;B'!$J141*'Cálculo de área y costos'!$M$85),"")</f>
        <v>176755.83200882276</v>
      </c>
      <c r="L141" s="122">
        <f t="shared" si="9"/>
        <v>10632.633257468031</v>
      </c>
      <c r="M141" s="123">
        <f>IFERROR('Norma Urbana - ANU base'!$H60*'Cálculo de área y costos'!$T$86,"")</f>
        <v>272923.89866407897</v>
      </c>
      <c r="N141" s="124">
        <f>IFERROR('Cálculo de área y costos'!$L$93*'Reparto C&amp;B'!$D141,"")</f>
        <v>85535.433397788162</v>
      </c>
      <c r="O141" s="124">
        <f>'Norma Urbana - ANU base'!$G60</f>
        <v>23332.9815673829</v>
      </c>
      <c r="P141" s="123">
        <f t="shared" si="7"/>
        <v>62202.451830405262</v>
      </c>
      <c r="Q141" s="125">
        <f t="shared" si="8"/>
        <v>3.6658595538153542</v>
      </c>
    </row>
    <row r="142" spans="2:17" ht="14.4" x14ac:dyDescent="0.3">
      <c r="B142" s="96">
        <f>'Norma Urbana - ANU base'!$B61</f>
        <v>57</v>
      </c>
      <c r="C142" s="83">
        <f>'Norma Urbana - ANU base'!$C61</f>
        <v>51988</v>
      </c>
      <c r="D142" s="118">
        <f>'Norma Urbana - ANU base'!$H61</f>
        <v>3.8928379071846726E-3</v>
      </c>
      <c r="E142" s="119">
        <f>('Cálculo de área y costos'!$K$80*'Reparto C&amp;B'!$D142)</f>
        <v>33.100392278845163</v>
      </c>
      <c r="F142" s="5">
        <f>'Cálculo de área y costos'!$K$81*'Reparto C&amp;B'!$D142</f>
        <v>0</v>
      </c>
      <c r="G142" s="5">
        <f>'Cálculo de área y costos'!$K$82*'Reparto C&amp;B'!$D142</f>
        <v>71.496847322305555</v>
      </c>
      <c r="H142" s="5">
        <f>'Cálculo de área y costos'!$K$83*'Reparto C&amp;B'!$D142</f>
        <v>66.200784557690326</v>
      </c>
      <c r="I142" s="5">
        <f>'Cálculo de área y costos'!$K$84*'Reparto C&amp;B'!$D142</f>
        <v>94.005114071920246</v>
      </c>
      <c r="J142" s="120">
        <f>'Cálculo de área y costos'!$K$85*'Reparto C&amp;B'!$D142</f>
        <v>0</v>
      </c>
      <c r="K142" s="121">
        <f>IFERROR(($E142*'Cálculo de área y costos'!$M$80)+('Reparto C&amp;B'!$F142*'Cálculo de área y costos'!$M$81)+('Reparto C&amp;B'!$G142*'Cálculo de área y costos'!$M$82)+('Reparto C&amp;B'!$H142*'Cálculo de área y costos'!$M$83)+('Reparto C&amp;B'!$I142*'Cálculo de área y costos'!$M$84)+('Reparto C&amp;B'!$J142*'Cálculo de área y costos'!$M$85),"")</f>
        <v>130680.3487168807</v>
      </c>
      <c r="L142" s="122">
        <f t="shared" si="9"/>
        <v>7860.9922290726427</v>
      </c>
      <c r="M142" s="123">
        <f>IFERROR('Norma Urbana - ANU base'!$H61*'Cálculo de área y costos'!$T$86,"")</f>
        <v>201779.99133184014</v>
      </c>
      <c r="N142" s="124">
        <f>IFERROR('Cálculo de área y costos'!$L$93*'Reparto C&amp;B'!$D142,"")</f>
        <v>63238.65038588678</v>
      </c>
      <c r="O142" s="124">
        <f>'Norma Urbana - ANU base'!$G61</f>
        <v>17250.7019042967</v>
      </c>
      <c r="P142" s="123">
        <f t="shared" si="7"/>
        <v>45987.94848159008</v>
      </c>
      <c r="Q142" s="125">
        <f t="shared" si="8"/>
        <v>3.6658595538153542</v>
      </c>
    </row>
    <row r="143" spans="2:17" ht="14.4" x14ac:dyDescent="0.3">
      <c r="B143" s="96">
        <f>'Norma Urbana - ANU base'!$B62</f>
        <v>58</v>
      </c>
      <c r="C143" s="91" t="str">
        <f>'Norma Urbana - ANU base'!$C62</f>
        <v>P001047</v>
      </c>
      <c r="D143" s="118">
        <f>'Norma Urbana - ANU base'!$H62</f>
        <v>5.3513900702396151E-2</v>
      </c>
      <c r="E143" s="119">
        <f>('Cálculo de área y costos'!$K$80*'Reparto C&amp;B'!$D143)</f>
        <v>455.02308286489102</v>
      </c>
      <c r="F143" s="5">
        <f>'Cálculo de área y costos'!$K$81*'Reparto C&amp;B'!$D143</f>
        <v>0</v>
      </c>
      <c r="G143" s="5">
        <f>'Cálculo de área y costos'!$K$82*'Reparto C&amp;B'!$D143</f>
        <v>982.84985898816467</v>
      </c>
      <c r="H143" s="5">
        <f>'Cálculo de área y costos'!$K$83*'Reparto C&amp;B'!$D143</f>
        <v>910.04616572978205</v>
      </c>
      <c r="I143" s="5">
        <f>'Cálculo de área y costos'!$K$84*'Reparto C&amp;B'!$D143</f>
        <v>1292.2655553362904</v>
      </c>
      <c r="J143" s="120">
        <f>'Cálculo de área y costos'!$K$85*'Reparto C&amp;B'!$D143</f>
        <v>0</v>
      </c>
      <c r="K143" s="121">
        <f>IFERROR(($E143*'Cálculo de área y costos'!$M$80)+('Reparto C&amp;B'!$F143*'Cálculo de área y costos'!$M$81)+('Reparto C&amp;B'!$G143*'Cálculo de área y costos'!$M$82)+('Reparto C&amp;B'!$H143*'Cálculo de área y costos'!$M$83)+('Reparto C&amp;B'!$I143*'Cálculo de área y costos'!$M$84)+('Reparto C&amp;B'!$J143*'Cálculo de área y costos'!$M$85),"")</f>
        <v>1796431.1311505898</v>
      </c>
      <c r="L143" s="122">
        <f t="shared" si="9"/>
        <v>108063.15793228964</v>
      </c>
      <c r="M143" s="123">
        <f>IFERROR('Norma Urbana - ANU base'!$H62*'Cálculo de área y costos'!$T$86,"")</f>
        <v>2773820.7131443759</v>
      </c>
      <c r="N143" s="124">
        <f>IFERROR('Cálculo de área y costos'!$L$93*'Reparto C&amp;B'!$D143,"")</f>
        <v>869326.42406149651</v>
      </c>
      <c r="O143" s="124">
        <f>'Norma Urbana - ANU base'!$G62</f>
        <v>237141.22467041019</v>
      </c>
      <c r="P143" s="123">
        <f t="shared" si="7"/>
        <v>632185.19939108635</v>
      </c>
      <c r="Q143" s="125">
        <f t="shared" si="8"/>
        <v>3.6658595538153542</v>
      </c>
    </row>
    <row r="144" spans="2:17" ht="14.4" x14ac:dyDescent="0.3">
      <c r="B144" s="96">
        <f>'Norma Urbana - ANU base'!$B63</f>
        <v>59</v>
      </c>
      <c r="C144" s="83">
        <f>'Norma Urbana - ANU base'!$C63</f>
        <v>52771</v>
      </c>
      <c r="D144" s="118">
        <f>'Norma Urbana - ANU base'!$H63</f>
        <v>3.2406577611161585E-3</v>
      </c>
      <c r="E144" s="119">
        <f>('Cálculo de área y costos'!$K$80*'Reparto C&amp;B'!$D144)</f>
        <v>27.554972925139133</v>
      </c>
      <c r="F144" s="5">
        <f>'Cálculo de área y costos'!$K$81*'Reparto C&amp;B'!$D144</f>
        <v>0</v>
      </c>
      <c r="G144" s="5">
        <f>'Cálculo de área y costos'!$K$82*'Reparto C&amp;B'!$D144</f>
        <v>59.51874151830053</v>
      </c>
      <c r="H144" s="5">
        <f>'Cálculo de área y costos'!$K$83*'Reparto C&amp;B'!$D144</f>
        <v>55.109945850278265</v>
      </c>
      <c r="I144" s="5">
        <f>'Cálculo de área y costos'!$K$84*'Reparto C&amp;B'!$D144</f>
        <v>78.256123107395126</v>
      </c>
      <c r="J144" s="120">
        <f>'Cálculo de área y costos'!$K$85*'Reparto C&amp;B'!$D144</f>
        <v>0</v>
      </c>
      <c r="K144" s="121">
        <f>IFERROR(($E144*'Cálculo de área y costos'!$M$80)+('Reparto C&amp;B'!$F144*'Cálculo de área y costos'!$M$81)+('Reparto C&amp;B'!$G144*'Cálculo de área y costos'!$M$82)+('Reparto C&amp;B'!$H144*'Cálculo de área y costos'!$M$83)+('Reparto C&amp;B'!$I144*'Cálculo de área y costos'!$M$84)+('Reparto C&amp;B'!$J144*'Cálculo de área y costos'!$M$85),"")</f>
        <v>108787.03310844931</v>
      </c>
      <c r="L144" s="122">
        <f t="shared" si="9"/>
        <v>6544.0139262416951</v>
      </c>
      <c r="M144" s="123">
        <f>IFERROR('Norma Urbana - ANU base'!$H63*'Cálculo de área y costos'!$T$86,"")</f>
        <v>167975.11495164817</v>
      </c>
      <c r="N144" s="124">
        <f>IFERROR('Cálculo de área y costos'!$L$93*'Reparto C&amp;B'!$D144,"")</f>
        <v>52644.067916957181</v>
      </c>
      <c r="O144" s="124">
        <f>'Norma Urbana - ANU base'!$G63</f>
        <v>14360.634155273699</v>
      </c>
      <c r="P144" s="123">
        <f t="shared" si="7"/>
        <v>38283.433761683482</v>
      </c>
      <c r="Q144" s="125">
        <f t="shared" si="8"/>
        <v>3.6658595538153542</v>
      </c>
    </row>
    <row r="145" spans="2:17" ht="14.4" x14ac:dyDescent="0.3">
      <c r="B145" s="96">
        <f>'Norma Urbana - ANU base'!$B64</f>
        <v>60</v>
      </c>
      <c r="C145" s="83">
        <f>'Norma Urbana - ANU base'!$C64</f>
        <v>52773</v>
      </c>
      <c r="D145" s="118">
        <f>'Norma Urbana - ANU base'!$H64</f>
        <v>3.278028098738517E-3</v>
      </c>
      <c r="E145" s="119">
        <f>('Cálculo de área y costos'!$K$80*'Reparto C&amp;B'!$D145)</f>
        <v>27.872728984956055</v>
      </c>
      <c r="F145" s="5">
        <f>'Cálculo de área y costos'!$K$81*'Reparto C&amp;B'!$D145</f>
        <v>0</v>
      </c>
      <c r="G145" s="5">
        <f>'Cálculo de área y costos'!$K$82*'Reparto C&amp;B'!$D145</f>
        <v>60.205094607505082</v>
      </c>
      <c r="H145" s="5">
        <f>'Cálculo de área y costos'!$K$83*'Reparto C&amp;B'!$D145</f>
        <v>55.74545796991211</v>
      </c>
      <c r="I145" s="5">
        <f>'Cálculo de área y costos'!$K$84*'Reparto C&amp;B'!$D145</f>
        <v>79.158550317275186</v>
      </c>
      <c r="J145" s="120">
        <f>'Cálculo de área y costos'!$K$85*'Reparto C&amp;B'!$D145</f>
        <v>0</v>
      </c>
      <c r="K145" s="121">
        <f>IFERROR(($E145*'Cálculo de área y costos'!$M$80)+('Reparto C&amp;B'!$F145*'Cálculo de área y costos'!$M$81)+('Reparto C&amp;B'!$G145*'Cálculo de área y costos'!$M$82)+('Reparto C&amp;B'!$H145*'Cálculo de área y costos'!$M$83)+('Reparto C&amp;B'!$I145*'Cálculo de área y costos'!$M$84)+('Reparto C&amp;B'!$J145*'Cálculo de área y costos'!$M$85),"")</f>
        <v>110041.53403260651</v>
      </c>
      <c r="L145" s="122">
        <f t="shared" si="9"/>
        <v>6619.477621533244</v>
      </c>
      <c r="M145" s="123">
        <f>IFERROR('Norma Urbana - ANU base'!$H64*'Cálculo de área y costos'!$T$86,"")</f>
        <v>169912.15589229212</v>
      </c>
      <c r="N145" s="124">
        <f>IFERROR('Cálculo de área y costos'!$L$93*'Reparto C&amp;B'!$D145,"")</f>
        <v>53251.144238152374</v>
      </c>
      <c r="O145" s="124">
        <f>'Norma Urbana - ANU base'!$G64</f>
        <v>14526.236877441101</v>
      </c>
      <c r="P145" s="123">
        <f t="shared" si="7"/>
        <v>38724.907360711273</v>
      </c>
      <c r="Q145" s="125">
        <f t="shared" si="8"/>
        <v>3.6658595538153538</v>
      </c>
    </row>
    <row r="146" spans="2:17" ht="14.4" x14ac:dyDescent="0.3">
      <c r="B146" s="96">
        <f>'Norma Urbana - ANU base'!$B65</f>
        <v>61</v>
      </c>
      <c r="C146" s="83">
        <f>'Norma Urbana - ANU base'!$C65</f>
        <v>54325</v>
      </c>
      <c r="D146" s="118">
        <f>'Norma Urbana - ANU base'!$H65</f>
        <v>4.6285887548683175E-3</v>
      </c>
      <c r="E146" s="119">
        <f>('Cálculo de área y costos'!$K$80*'Reparto C&amp;B'!$D146)</f>
        <v>39.35640453994499</v>
      </c>
      <c r="F146" s="5">
        <f>'Cálculo de área y costos'!$K$81*'Reparto C&amp;B'!$D146</f>
        <v>0</v>
      </c>
      <c r="G146" s="5">
        <f>'Cálculo de área y costos'!$K$82*'Reparto C&amp;B'!$D146</f>
        <v>85.009833806281179</v>
      </c>
      <c r="H146" s="5">
        <f>'Cálculo de área y costos'!$K$83*'Reparto C&amp;B'!$D146</f>
        <v>78.712809079889979</v>
      </c>
      <c r="I146" s="5">
        <f>'Cálculo de área y costos'!$K$84*'Reparto C&amp;B'!$D146</f>
        <v>111.77218889344375</v>
      </c>
      <c r="J146" s="120">
        <f>'Cálculo de área y costos'!$K$85*'Reparto C&amp;B'!$D146</f>
        <v>0</v>
      </c>
      <c r="K146" s="121">
        <f>IFERROR(($E146*'Cálculo de área y costos'!$M$80)+('Reparto C&amp;B'!$F146*'Cálculo de área y costos'!$M$81)+('Reparto C&amp;B'!$G146*'Cálculo de área y costos'!$M$82)+('Reparto C&amp;B'!$H146*'Cálculo de área y costos'!$M$83)+('Reparto C&amp;B'!$I146*'Cálculo de área y costos'!$M$84)+('Reparto C&amp;B'!$J146*'Cálculo de área y costos'!$M$85),"")</f>
        <v>155379.08512370283</v>
      </c>
      <c r="L146" s="122">
        <f t="shared" si="9"/>
        <v>9346.7288135577601</v>
      </c>
      <c r="M146" s="123">
        <f>IFERROR('Norma Urbana - ANU base'!$H65*'Cálculo de área y costos'!$T$86,"")</f>
        <v>239916.64207550467</v>
      </c>
      <c r="N146" s="124">
        <f>IFERROR('Cálculo de área y costos'!$L$93*'Reparto C&amp;B'!$D146,"")</f>
        <v>75190.828138244106</v>
      </c>
      <c r="O146" s="124">
        <f>'Norma Urbana - ANU base'!$G65</f>
        <v>20511.1044311523</v>
      </c>
      <c r="P146" s="123">
        <f t="shared" si="7"/>
        <v>54679.723707091805</v>
      </c>
      <c r="Q146" s="125">
        <f t="shared" si="8"/>
        <v>3.6658595538153542</v>
      </c>
    </row>
    <row r="147" spans="2:17" ht="14.4" x14ac:dyDescent="0.3">
      <c r="B147" s="96">
        <f>'Norma Urbana - ANU base'!$B66</f>
        <v>62</v>
      </c>
      <c r="C147" s="83">
        <f>'Norma Urbana - ANU base'!$C66</f>
        <v>53641</v>
      </c>
      <c r="D147" s="118">
        <f>'Norma Urbana - ANU base'!$H66</f>
        <v>4.0900988740769197E-3</v>
      </c>
      <c r="E147" s="119">
        <f>('Cálculo de área y costos'!$K$80*'Reparto C&amp;B'!$D147)</f>
        <v>34.777681583233331</v>
      </c>
      <c r="F147" s="5">
        <f>'Cálculo de área y costos'!$K$81*'Reparto C&amp;B'!$D147</f>
        <v>0</v>
      </c>
      <c r="G147" s="5">
        <f>'Cálculo de área y costos'!$K$82*'Reparto C&amp;B'!$D147</f>
        <v>75.119792219783989</v>
      </c>
      <c r="H147" s="5">
        <f>'Cálculo de área y costos'!$K$83*'Reparto C&amp;B'!$D147</f>
        <v>69.555363166466663</v>
      </c>
      <c r="I147" s="5">
        <f>'Cálculo de área y costos'!$K$84*'Reparto C&amp;B'!$D147</f>
        <v>98.768615696382639</v>
      </c>
      <c r="J147" s="120">
        <f>'Cálculo de área y costos'!$K$85*'Reparto C&amp;B'!$D147</f>
        <v>0</v>
      </c>
      <c r="K147" s="121">
        <f>IFERROR(($E147*'Cálculo de área y costos'!$M$80)+('Reparto C&amp;B'!$F147*'Cálculo de área y costos'!$M$81)+('Reparto C&amp;B'!$G147*'Cálculo de área y costos'!$M$82)+('Reparto C&amp;B'!$H147*'Cálculo de área y costos'!$M$83)+('Reparto C&amp;B'!$I147*'Cálculo de área y costos'!$M$84)+('Reparto C&amp;B'!$J147*'Cálculo de área y costos'!$M$85),"")</f>
        <v>137302.2868906052</v>
      </c>
      <c r="L147" s="122">
        <f t="shared" si="9"/>
        <v>8259.3306558993481</v>
      </c>
      <c r="M147" s="123">
        <f>IFERROR('Norma Urbana - ANU base'!$H66*'Cálculo de área y costos'!$T$86,"")</f>
        <v>212004.7469313904</v>
      </c>
      <c r="N147" s="124">
        <f>IFERROR('Cálculo de área y costos'!$L$93*'Reparto C&amp;B'!$D147,"")</f>
        <v>66443.129384885862</v>
      </c>
      <c r="O147" s="124">
        <f>'Norma Urbana - ANU base'!$G66</f>
        <v>18124.843139648699</v>
      </c>
      <c r="P147" s="123">
        <f t="shared" si="7"/>
        <v>48318.286245237163</v>
      </c>
      <c r="Q147" s="125">
        <f t="shared" si="8"/>
        <v>3.6658595538153542</v>
      </c>
    </row>
    <row r="148" spans="2:17" ht="14.4" x14ac:dyDescent="0.3">
      <c r="B148" s="96">
        <f>'Norma Urbana - ANU base'!$B67</f>
        <v>63</v>
      </c>
      <c r="C148" s="83">
        <f>'Norma Urbana - ANU base'!$C67</f>
        <v>70221</v>
      </c>
      <c r="D148" s="118">
        <f>'Norma Urbana - ANU base'!$H67</f>
        <v>4.0942817718665455E-3</v>
      </c>
      <c r="E148" s="119">
        <f>('Cálculo de área y costos'!$K$80*'Reparto C&amp;B'!$D148)</f>
        <v>34.813248324258787</v>
      </c>
      <c r="F148" s="5">
        <f>'Cálculo de área y costos'!$K$81*'Reparto C&amp;B'!$D148</f>
        <v>0</v>
      </c>
      <c r="G148" s="5">
        <f>'Cálculo de área y costos'!$K$82*'Reparto C&amp;B'!$D148</f>
        <v>75.196616380398979</v>
      </c>
      <c r="H148" s="5">
        <f>'Cálculo de área y costos'!$K$83*'Reparto C&amp;B'!$D148</f>
        <v>69.626496648517573</v>
      </c>
      <c r="I148" s="5">
        <f>'Cálculo de área y costos'!$K$84*'Reparto C&amp;B'!$D148</f>
        <v>98.869625240894948</v>
      </c>
      <c r="J148" s="120">
        <f>'Cálculo de área y costos'!$K$85*'Reparto C&amp;B'!$D148</f>
        <v>0</v>
      </c>
      <c r="K148" s="121">
        <f>IFERROR(($E148*'Cálculo de área y costos'!$M$80)+('Reparto C&amp;B'!$F148*'Cálculo de área y costos'!$M$81)+('Reparto C&amp;B'!$G148*'Cálculo de área y costos'!$M$82)+('Reparto C&amp;B'!$H148*'Cálculo de área y costos'!$M$83)+('Reparto C&amp;B'!$I148*'Cálculo de área y costos'!$M$84)+('Reparto C&amp;B'!$J148*'Cálculo de área y costos'!$M$85),"")</f>
        <v>137442.70438417367</v>
      </c>
      <c r="L148" s="122">
        <f t="shared" si="9"/>
        <v>8267.7773798070066</v>
      </c>
      <c r="M148" s="123">
        <f>IFERROR('Norma Urbana - ANU base'!$H67*'Cálculo de área y costos'!$T$86,"")</f>
        <v>212221.5617846816</v>
      </c>
      <c r="N148" s="124">
        <f>IFERROR('Cálculo de área y costos'!$L$93*'Reparto C&amp;B'!$D148,"")</f>
        <v>66511.080020700887</v>
      </c>
      <c r="O148" s="124">
        <f>'Norma Urbana - ANU base'!$G67</f>
        <v>18143.379211426</v>
      </c>
      <c r="P148" s="123">
        <f t="shared" si="7"/>
        <v>48367.700809274887</v>
      </c>
      <c r="Q148" s="125">
        <f t="shared" si="8"/>
        <v>3.6658595538153542</v>
      </c>
    </row>
    <row r="149" spans="2:17" ht="14.4" x14ac:dyDescent="0.3">
      <c r="B149" s="96">
        <f>'Norma Urbana - ANU base'!$B68</f>
        <v>64</v>
      </c>
      <c r="C149" s="83">
        <f>'Norma Urbana - ANU base'!$C68</f>
        <v>78421</v>
      </c>
      <c r="D149" s="118">
        <f>'Norma Urbana - ANU base'!$H68</f>
        <v>3.0653048238364427E-3</v>
      </c>
      <c r="E149" s="119">
        <f>('Cálculo de área y costos'!$K$80*'Reparto C&amp;B'!$D149)</f>
        <v>26.063965297902993</v>
      </c>
      <c r="F149" s="5">
        <f>'Cálculo de área y costos'!$K$81*'Reparto C&amp;B'!$D149</f>
        <v>0</v>
      </c>
      <c r="G149" s="5">
        <f>'Cálculo de área y costos'!$K$82*'Reparto C&amp;B'!$D149</f>
        <v>56.298165043470469</v>
      </c>
      <c r="H149" s="5">
        <f>'Cálculo de área y costos'!$K$83*'Reparto C&amp;B'!$D149</f>
        <v>52.127930595805985</v>
      </c>
      <c r="I149" s="5">
        <f>'Cálculo de área y costos'!$K$84*'Reparto C&amp;B'!$D149</f>
        <v>74.02166144604449</v>
      </c>
      <c r="J149" s="120">
        <f>'Cálculo de área y costos'!$K$85*'Reparto C&amp;B'!$D149</f>
        <v>0</v>
      </c>
      <c r="K149" s="121">
        <f>IFERROR(($E149*'Cálculo de área y costos'!$M$80)+('Reparto C&amp;B'!$F149*'Cálculo de área y costos'!$M$81)+('Reparto C&amp;B'!$G149*'Cálculo de área y costos'!$M$82)+('Reparto C&amp;B'!$H149*'Cálculo de área y costos'!$M$83)+('Reparto C&amp;B'!$I149*'Cálculo de área y costos'!$M$84)+('Reparto C&amp;B'!$J149*'Cálculo de área y costos'!$M$85),"")</f>
        <v>102900.53499612103</v>
      </c>
      <c r="L149" s="122">
        <f t="shared" si="9"/>
        <v>6189.9154227420177</v>
      </c>
      <c r="M149" s="123">
        <f>IFERROR('Norma Urbana - ANU base'!$H68*'Cálculo de área y costos'!$T$86,"")</f>
        <v>158885.93245601666</v>
      </c>
      <c r="N149" s="124">
        <f>IFERROR('Cálculo de área y costos'!$L$93*'Reparto C&amp;B'!$D149,"")</f>
        <v>49795.482037153626</v>
      </c>
      <c r="O149" s="124">
        <f>'Norma Urbana - ANU base'!$G68</f>
        <v>13583.5760498046</v>
      </c>
      <c r="P149" s="123">
        <f t="shared" si="7"/>
        <v>36211.905987349026</v>
      </c>
      <c r="Q149" s="125">
        <f t="shared" si="8"/>
        <v>3.6658595538153542</v>
      </c>
    </row>
    <row r="150" spans="2:17" ht="14.4" x14ac:dyDescent="0.3">
      <c r="B150" s="96">
        <f>'Norma Urbana - ANU base'!$B69</f>
        <v>65</v>
      </c>
      <c r="C150" s="83">
        <f>'Norma Urbana - ANU base'!$C69</f>
        <v>110167</v>
      </c>
      <c r="D150" s="118">
        <f>'Norma Urbana - ANU base'!$H69</f>
        <v>2.0619216472225886E-2</v>
      </c>
      <c r="E150" s="119">
        <f>('Cálculo de área y costos'!$K$80*'Reparto C&amp;B'!$D150)</f>
        <v>175.32303424539307</v>
      </c>
      <c r="F150" s="5">
        <f>'Cálculo de área y costos'!$K$81*'Reparto C&amp;B'!$D150</f>
        <v>0</v>
      </c>
      <c r="G150" s="5">
        <f>'Cálculo de área y costos'!$K$82*'Reparto C&amp;B'!$D150</f>
        <v>378.69775397004906</v>
      </c>
      <c r="H150" s="5">
        <f>'Cálculo de área y costos'!$K$83*'Reparto C&amp;B'!$D150</f>
        <v>350.64606849078615</v>
      </c>
      <c r="I150" s="5">
        <f>'Cálculo de área y costos'!$K$84*'Reparto C&amp;B'!$D150</f>
        <v>497.91741725691628</v>
      </c>
      <c r="J150" s="120">
        <f>'Cálculo de área y costos'!$K$85*'Reparto C&amp;B'!$D150</f>
        <v>0</v>
      </c>
      <c r="K150" s="121">
        <f>IFERROR(($E150*'Cálculo de área y costos'!$M$80)+('Reparto C&amp;B'!$F150*'Cálculo de área y costos'!$M$81)+('Reparto C&amp;B'!$G150*'Cálculo de área y costos'!$M$82)+('Reparto C&amp;B'!$H150*'Cálculo de área y costos'!$M$83)+('Reparto C&amp;B'!$I150*'Cálculo de área y costos'!$M$84)+('Reparto C&amp;B'!$J150*'Cálculo de área y costos'!$M$85),"")</f>
        <v>692175.33920081181</v>
      </c>
      <c r="L150" s="122">
        <f t="shared" ref="L150:L159" si="10">$P70</f>
        <v>41637.361822485218</v>
      </c>
      <c r="M150" s="123">
        <f>IFERROR('Norma Urbana - ANU base'!$H69*'Cálculo de área y costos'!$T$86,"")</f>
        <v>1068769.2167599164</v>
      </c>
      <c r="N150" s="124">
        <f>IFERROR('Cálculo de área y costos'!$L$93*'Reparto C&amp;B'!$D150,"")</f>
        <v>334956.51573661924</v>
      </c>
      <c r="O150" s="124">
        <f>'Norma Urbana - ANU base'!$G69</f>
        <v>91371.8899536135</v>
      </c>
      <c r="P150" s="123">
        <f t="shared" si="7"/>
        <v>243584.62578300573</v>
      </c>
      <c r="Q150" s="125">
        <f t="shared" si="8"/>
        <v>3.6658595538153542</v>
      </c>
    </row>
    <row r="151" spans="2:17" ht="14.4" x14ac:dyDescent="0.3">
      <c r="B151" s="96">
        <f>'Norma Urbana - ANU base'!$B70</f>
        <v>66</v>
      </c>
      <c r="C151" s="83">
        <f>'Norma Urbana - ANU base'!$C70</f>
        <v>49640</v>
      </c>
      <c r="D151" s="118">
        <f>'Norma Urbana - ANU base'!$H70</f>
        <v>2.4215645188813431E-2</v>
      </c>
      <c r="E151" s="119">
        <f>('Cálculo de área y costos'!$K$80*'Reparto C&amp;B'!$D151)</f>
        <v>205.90309027655834</v>
      </c>
      <c r="F151" s="5">
        <f>'Cálculo de área y costos'!$K$81*'Reparto C&amp;B'!$D151</f>
        <v>0</v>
      </c>
      <c r="G151" s="5">
        <f>'Cálculo de área y costos'!$K$82*'Reparto C&amp;B'!$D151</f>
        <v>444.75067499736605</v>
      </c>
      <c r="H151" s="5">
        <f>'Cálculo de área y costos'!$K$83*'Reparto C&amp;B'!$D151</f>
        <v>411.80618055311669</v>
      </c>
      <c r="I151" s="5">
        <f>'Cálculo de área y costos'!$K$84*'Reparto C&amp;B'!$D151</f>
        <v>584.76477638542565</v>
      </c>
      <c r="J151" s="120">
        <f>'Cálculo de área y costos'!$K$85*'Reparto C&amp;B'!$D151</f>
        <v>0</v>
      </c>
      <c r="K151" s="121">
        <f>IFERROR(($E151*'Cálculo de área y costos'!$M$80)+('Reparto C&amp;B'!$F151*'Cálculo de área y costos'!$M$81)+('Reparto C&amp;B'!$G151*'Cálculo de área y costos'!$M$82)+('Reparto C&amp;B'!$H151*'Cálculo de área y costos'!$M$83)+('Reparto C&amp;B'!$I151*'Cálculo de área y costos'!$M$84)+('Reparto C&amp;B'!$J151*'Cálculo de área y costos'!$M$85),"")</f>
        <v>812905.4004118524</v>
      </c>
      <c r="L151" s="122">
        <f t="shared" si="10"/>
        <v>48899.800913856103</v>
      </c>
      <c r="M151" s="123">
        <f>IFERROR('Norma Urbana - ANU base'!$H70*'Cálculo de área y costos'!$T$86,"")</f>
        <v>1255185.2383258997</v>
      </c>
      <c r="N151" s="124">
        <f>IFERROR('Cálculo de área y costos'!$L$93*'Reparto C&amp;B'!$D151,"")</f>
        <v>393380.03700019134</v>
      </c>
      <c r="O151" s="124">
        <f>'Norma Urbana - ANU base'!$G70</f>
        <v>107309.0856933592</v>
      </c>
      <c r="P151" s="123">
        <f t="shared" si="7"/>
        <v>286070.95130683214</v>
      </c>
      <c r="Q151" s="125">
        <f t="shared" si="8"/>
        <v>3.6658595538153538</v>
      </c>
    </row>
    <row r="152" spans="2:17" ht="14.4" x14ac:dyDescent="0.3">
      <c r="B152" s="96">
        <f>'Norma Urbana - ANU base'!$B71</f>
        <v>67</v>
      </c>
      <c r="C152" s="83">
        <f>'Norma Urbana - ANU base'!$C71</f>
        <v>49640</v>
      </c>
      <c r="D152" s="118">
        <f>'Norma Urbana - ANU base'!$H71</f>
        <v>3.2681650986007144E-2</v>
      </c>
      <c r="E152" s="119">
        <f>('Cálculo de área y costos'!$K$80*'Reparto C&amp;B'!$D152)</f>
        <v>277.88864929634093</v>
      </c>
      <c r="F152" s="5">
        <f>'Cálculo de área y costos'!$K$81*'Reparto C&amp;B'!$D152</f>
        <v>0</v>
      </c>
      <c r="G152" s="5">
        <f>'Cálculo de área y costos'!$K$82*'Reparto C&amp;B'!$D152</f>
        <v>600.2394824800964</v>
      </c>
      <c r="H152" s="5">
        <f>'Cálculo de área y costos'!$K$83*'Reparto C&amp;B'!$D152</f>
        <v>555.77729859268186</v>
      </c>
      <c r="I152" s="5">
        <f>'Cálculo de área y costos'!$K$84*'Reparto C&amp;B'!$D152</f>
        <v>789.20376400160808</v>
      </c>
      <c r="J152" s="120">
        <f>'Cálculo de área y costos'!$K$85*'Reparto C&amp;B'!$D152</f>
        <v>0</v>
      </c>
      <c r="K152" s="121">
        <f>IFERROR(($E152*'Cálculo de área y costos'!$M$80)+('Reparto C&amp;B'!$F152*'Cálculo de área y costos'!$M$81)+('Reparto C&amp;B'!$G152*'Cálculo de área y costos'!$M$82)+('Reparto C&amp;B'!$H152*'Cálculo de área y costos'!$M$83)+('Reparto C&amp;B'!$I152*'Cálculo de área y costos'!$M$84)+('Reparto C&amp;B'!$J152*'Cálculo de área y costos'!$M$85),"")</f>
        <v>1097104.387421954</v>
      </c>
      <c r="L152" s="122">
        <f t="shared" si="10"/>
        <v>65995.607975382081</v>
      </c>
      <c r="M152" s="123">
        <f>IFERROR('Norma Urbana - ANU base'!$H71*'Cálculo de área y costos'!$T$86,"")</f>
        <v>1694009.2061104944</v>
      </c>
      <c r="N152" s="124">
        <f>IFERROR('Cálculo de área y costos'!$L$93*'Reparto C&amp;B'!$D152,"")</f>
        <v>530909.21071315836</v>
      </c>
      <c r="O152" s="124">
        <f>'Norma Urbana - ANU base'!$G71</f>
        <v>144825.3002929691</v>
      </c>
      <c r="P152" s="123">
        <f t="shared" si="7"/>
        <v>386083.91042018926</v>
      </c>
      <c r="Q152" s="125">
        <f t="shared" si="8"/>
        <v>3.6658595538153542</v>
      </c>
    </row>
    <row r="153" spans="2:17" ht="14.4" x14ac:dyDescent="0.3">
      <c r="B153" s="96">
        <f>'Norma Urbana - ANU base'!$B72</f>
        <v>68</v>
      </c>
      <c r="C153" s="83">
        <f>'Norma Urbana - ANU base'!$C72</f>
        <v>49097</v>
      </c>
      <c r="D153" s="118">
        <f>'Norma Urbana - ANU base'!$H72</f>
        <v>9.6264333332350786E-3</v>
      </c>
      <c r="E153" s="119">
        <f>('Cálculo de área y costos'!$K$80*'Reparto C&amp;B'!$D153)</f>
        <v>81.852552603885272</v>
      </c>
      <c r="F153" s="5">
        <f>'Cálculo de área y costos'!$K$81*'Reparto C&amp;B'!$D153</f>
        <v>0</v>
      </c>
      <c r="G153" s="5">
        <f>'Cálculo de área y costos'!$K$82*'Reparto C&amp;B'!$D153</f>
        <v>176.80151362439221</v>
      </c>
      <c r="H153" s="5">
        <f>'Cálculo de área y costos'!$K$83*'Reparto C&amp;B'!$D153</f>
        <v>163.70510520777054</v>
      </c>
      <c r="I153" s="5">
        <f>'Cálculo de área y costos'!$K$84*'Reparto C&amp;B'!$D153</f>
        <v>232.46124939503417</v>
      </c>
      <c r="J153" s="120">
        <f>'Cálculo de área y costos'!$K$85*'Reparto C&amp;B'!$D153</f>
        <v>0</v>
      </c>
      <c r="K153" s="121">
        <f>IFERROR(($E153*'Cálculo de área y costos'!$M$80)+('Reparto C&amp;B'!$F153*'Cálculo de área y costos'!$M$81)+('Reparto C&amp;B'!$G153*'Cálculo de área y costos'!$M$82)+('Reparto C&amp;B'!$H153*'Cálculo de área y costos'!$M$83)+('Reparto C&amp;B'!$I153*'Cálculo de área y costos'!$M$84)+('Reparto C&amp;B'!$J153*'Cálculo de área y costos'!$M$85),"")</f>
        <v>323153.87768013909</v>
      </c>
      <c r="L153" s="122">
        <f t="shared" si="10"/>
        <v>19439.113425859101</v>
      </c>
      <c r="M153" s="123">
        <f>IFERROR('Norma Urbana - ANU base'!$H72*'Cálculo de área y costos'!$T$86,"")</f>
        <v>498973.16067328473</v>
      </c>
      <c r="N153" s="124">
        <f>IFERROR('Cálculo de área y costos'!$L$93*'Reparto C&amp;B'!$D153,"")</f>
        <v>156380.16956728653</v>
      </c>
      <c r="O153" s="124">
        <f>'Norma Urbana - ANU base'!$G72</f>
        <v>42658.5272216796</v>
      </c>
      <c r="P153" s="123">
        <f t="shared" si="7"/>
        <v>113721.64234560693</v>
      </c>
      <c r="Q153" s="125">
        <f t="shared" si="8"/>
        <v>3.6658595538153547</v>
      </c>
    </row>
    <row r="154" spans="2:17" ht="14.4" x14ac:dyDescent="0.3">
      <c r="B154" s="96">
        <f>'Norma Urbana - ANU base'!$B73</f>
        <v>69</v>
      </c>
      <c r="C154" s="83">
        <f>'Norma Urbana - ANU base'!$C73</f>
        <v>54328</v>
      </c>
      <c r="D154" s="118">
        <f>'Norma Urbana - ANU base'!$H73</f>
        <v>4.4035611947083999E-3</v>
      </c>
      <c r="E154" s="119">
        <f>('Cálculo de área y costos'!$K$80*'Reparto C&amp;B'!$D154)</f>
        <v>37.443018806339779</v>
      </c>
      <c r="F154" s="5">
        <f>'Cálculo de área y costos'!$K$81*'Reparto C&amp;B'!$D154</f>
        <v>0</v>
      </c>
      <c r="G154" s="5">
        <f>'Cálculo de área y costos'!$K$82*'Reparto C&amp;B'!$D154</f>
        <v>80.876920621693927</v>
      </c>
      <c r="H154" s="5">
        <f>'Cálculo de área y costos'!$K$83*'Reparto C&amp;B'!$D154</f>
        <v>74.886037612679559</v>
      </c>
      <c r="I154" s="5">
        <f>'Cálculo de área y costos'!$K$84*'Reparto C&amp;B'!$D154</f>
        <v>106.33817341000497</v>
      </c>
      <c r="J154" s="120">
        <f>'Cálculo de área y costos'!$K$85*'Reparto C&amp;B'!$D154</f>
        <v>0</v>
      </c>
      <c r="K154" s="121">
        <f>IFERROR(($E154*'Cálculo de área y costos'!$M$80)+('Reparto C&amp;B'!$F154*'Cálculo de área y costos'!$M$81)+('Reparto C&amp;B'!$G154*'Cálculo de área y costos'!$M$82)+('Reparto C&amp;B'!$H154*'Cálculo de área y costos'!$M$83)+('Reparto C&amp;B'!$I154*'Cálculo de área y costos'!$M$84)+('Reparto C&amp;B'!$J154*'Cálculo de área y costos'!$M$85),"")</f>
        <v>147825.03824742942</v>
      </c>
      <c r="L154" s="122">
        <f t="shared" si="10"/>
        <v>8892.3199879348085</v>
      </c>
      <c r="M154" s="123">
        <f>IFERROR('Norma Urbana - ANU base'!$H73*'Cálculo de área y costos'!$T$86,"")</f>
        <v>228252.64264344733</v>
      </c>
      <c r="N154" s="124">
        <f>IFERROR('Cálculo de área y costos'!$L$93*'Reparto C&amp;B'!$D154,"")</f>
        <v>71535.284408083069</v>
      </c>
      <c r="O154" s="124">
        <f>'Norma Urbana - ANU base'!$G73</f>
        <v>19513.918457031599</v>
      </c>
      <c r="P154" s="123">
        <f t="shared" si="7"/>
        <v>52021.36595105147</v>
      </c>
      <c r="Q154" s="125">
        <f t="shared" si="8"/>
        <v>3.6658595538153547</v>
      </c>
    </row>
    <row r="155" spans="2:17" ht="14.4" x14ac:dyDescent="0.3">
      <c r="B155" s="96">
        <f>'Norma Urbana - ANU base'!$B74</f>
        <v>70</v>
      </c>
      <c r="C155" s="83">
        <f>'Norma Urbana - ANU base'!$C74</f>
        <v>54329</v>
      </c>
      <c r="D155" s="118">
        <f>'Norma Urbana - ANU base'!$H74</f>
        <v>5.2671697829646345E-3</v>
      </c>
      <c r="E155" s="119">
        <f>('Cálculo de área y costos'!$K$80*'Reparto C&amp;B'!$D155)</f>
        <v>44.786192020385698</v>
      </c>
      <c r="F155" s="5">
        <f>'Cálculo de área y costos'!$K$81*'Reparto C&amp;B'!$D155</f>
        <v>0</v>
      </c>
      <c r="G155" s="5">
        <f>'Cálculo de área y costos'!$K$82*'Reparto C&amp;B'!$D155</f>
        <v>96.738174764033104</v>
      </c>
      <c r="H155" s="5">
        <f>'Cálculo de área y costos'!$K$83*'Reparto C&amp;B'!$D155</f>
        <v>89.572384040771396</v>
      </c>
      <c r="I155" s="5">
        <f>'Cálculo de área y costos'!$K$84*'Reparto C&amp;B'!$D155</f>
        <v>127.19278533789536</v>
      </c>
      <c r="J155" s="120">
        <f>'Cálculo de área y costos'!$K$85*'Reparto C&amp;B'!$D155</f>
        <v>0</v>
      </c>
      <c r="K155" s="121">
        <f>IFERROR(($E155*'Cálculo de área y costos'!$M$80)+('Reparto C&amp;B'!$F155*'Cálculo de área y costos'!$M$81)+('Reparto C&amp;B'!$G155*'Cálculo de área y costos'!$M$82)+('Reparto C&amp;B'!$H155*'Cálculo de área y costos'!$M$83)+('Reparto C&amp;B'!$I155*'Cálculo de área y costos'!$M$84)+('Reparto C&amp;B'!$J155*'Cálculo de área y costos'!$M$85),"")</f>
        <v>176815.88609648272</v>
      </c>
      <c r="L155" s="122">
        <f t="shared" si="10"/>
        <v>10636.245772441049</v>
      </c>
      <c r="M155" s="123">
        <f>IFERROR('Norma Urbana - ANU base'!$H74*'Cálculo de área y costos'!$T$86,"")</f>
        <v>273016.62655627122</v>
      </c>
      <c r="N155" s="124">
        <f>IFERROR('Cálculo de área y costos'!$L$93*'Reparto C&amp;B'!$D155,"")</f>
        <v>85564.494687347455</v>
      </c>
      <c r="O155" s="124">
        <f>'Norma Urbana - ANU base'!$G74</f>
        <v>23340.9091186523</v>
      </c>
      <c r="P155" s="123">
        <f t="shared" si="7"/>
        <v>62223.585568695155</v>
      </c>
      <c r="Q155" s="125">
        <f t="shared" si="8"/>
        <v>3.6658595538153542</v>
      </c>
    </row>
    <row r="156" spans="2:17" ht="14.4" x14ac:dyDescent="0.3">
      <c r="B156" s="96">
        <f>'Norma Urbana - ANU base'!$B75</f>
        <v>71</v>
      </c>
      <c r="C156" s="91" t="str">
        <f>'Norma Urbana - ANU base'!$C75</f>
        <v>P001043</v>
      </c>
      <c r="D156" s="118">
        <f>'Norma Urbana - ANU base'!$H75</f>
        <v>3.6092257710192692E-2</v>
      </c>
      <c r="E156" s="119">
        <f>('Cálculo de área y costos'!$K$80*'Reparto C&amp;B'!$D156)</f>
        <v>306.88868042300379</v>
      </c>
      <c r="F156" s="5">
        <f>'Cálculo de área y costos'!$K$81*'Reparto C&amp;B'!$D156</f>
        <v>0</v>
      </c>
      <c r="G156" s="5">
        <f>'Cálculo de área y costos'!$K$82*'Reparto C&amp;B'!$D156</f>
        <v>662.87954971368822</v>
      </c>
      <c r="H156" s="5">
        <f>'Cálculo de área y costos'!$K$83*'Reparto C&amp;B'!$D156</f>
        <v>613.77736084600758</v>
      </c>
      <c r="I156" s="5">
        <f>'Cálculo de área y costos'!$K$84*'Reparto C&amp;B'!$D156</f>
        <v>871.56385240133068</v>
      </c>
      <c r="J156" s="120">
        <f>'Cálculo de área y costos'!$K$85*'Reparto C&amp;B'!$D156</f>
        <v>0</v>
      </c>
      <c r="K156" s="121">
        <f>IFERROR(($E156*'Cálculo de área y costos'!$M$80)+('Reparto C&amp;B'!$F156*'Cálculo de área y costos'!$M$81)+('Reparto C&amp;B'!$G156*'Cálculo de área y costos'!$M$82)+('Reparto C&amp;B'!$H156*'Cálculo de área y costos'!$M$83)+('Reparto C&amp;B'!$I156*'Cálculo de área y costos'!$M$84)+('Reparto C&amp;B'!$J156*'Cálculo de área y costos'!$M$85),"")</f>
        <v>1211596.5103100189</v>
      </c>
      <c r="L156" s="122">
        <f t="shared" si="10"/>
        <v>72882.807903681998</v>
      </c>
      <c r="M156" s="123">
        <f>IFERROR('Norma Urbana - ANU base'!$H75*'Cálculo de área y costos'!$T$86,"")</f>
        <v>1870793.3958586315</v>
      </c>
      <c r="N156" s="124">
        <f>IFERROR('Cálculo de área y costos'!$L$93*'Reparto C&amp;B'!$D156,"")</f>
        <v>586314.07764493034</v>
      </c>
      <c r="O156" s="124">
        <f>'Norma Urbana - ANU base'!$G75</f>
        <v>159939.0454101566</v>
      </c>
      <c r="P156" s="123">
        <f t="shared" si="7"/>
        <v>426375.03223477374</v>
      </c>
      <c r="Q156" s="125">
        <f t="shared" si="8"/>
        <v>3.6658595538153542</v>
      </c>
    </row>
    <row r="157" spans="2:17" ht="14.4" x14ac:dyDescent="0.3">
      <c r="B157" s="96">
        <f>'Norma Urbana - ANU base'!$B76</f>
        <v>72</v>
      </c>
      <c r="C157" s="83" t="str">
        <f>'Norma Urbana - ANU base'!$C76</f>
        <v>calle publica</v>
      </c>
      <c r="D157" s="118">
        <f>'Norma Urbana - ANU base'!$H76</f>
        <v>4.3653391406153173E-2</v>
      </c>
      <c r="E157" s="119">
        <f>('Cálculo de área y costos'!$K$80*'Reparto C&amp;B'!$D157)</f>
        <v>371.18020690736444</v>
      </c>
      <c r="F157" s="5">
        <f>'Cálculo de área y costos'!$K$81*'Reparto C&amp;B'!$D157</f>
        <v>0</v>
      </c>
      <c r="G157" s="5">
        <f>'Cálculo de área y costos'!$K$82*'Reparto C&amp;B'!$D157</f>
        <v>801.74924691990714</v>
      </c>
      <c r="H157" s="5">
        <f>'Cálculo de área y costos'!$K$83*'Reparto C&amp;B'!$D157</f>
        <v>742.36041381472887</v>
      </c>
      <c r="I157" s="5">
        <f>'Cálculo de área y costos'!$K$84*'Reparto C&amp;B'!$D157</f>
        <v>1054.1517876169148</v>
      </c>
      <c r="J157" s="120">
        <f>'Cálculo de área y costos'!$K$85*'Reparto C&amp;B'!$D157</f>
        <v>0</v>
      </c>
      <c r="K157" s="121">
        <f>IFERROR(($E157*'Cálculo de área y costos'!$M$80)+('Reparto C&amp;B'!$F157*'Cálculo de área y costos'!$M$81)+('Reparto C&amp;B'!$G157*'Cálculo de área y costos'!$M$82)+('Reparto C&amp;B'!$H157*'Cálculo de área y costos'!$M$83)+('Reparto C&amp;B'!$I157*'Cálculo de área y costos'!$M$84)+('Reparto C&amp;B'!$J157*'Cálculo de área y costos'!$M$85),"")</f>
        <v>1465419.4568702746</v>
      </c>
      <c r="L157" s="122">
        <f t="shared" si="10"/>
        <v>88151.363811757459</v>
      </c>
      <c r="M157" s="123">
        <f>IFERROR('Norma Urbana - ANU base'!$H76*'Cálculo de área y costos'!$T$86,"")</f>
        <v>2262714.5413072938</v>
      </c>
      <c r="N157" s="124">
        <f>IFERROR('Cálculo de área y costos'!$L$93*'Reparto C&amp;B'!$D157,"")</f>
        <v>709143.72062526154</v>
      </c>
      <c r="O157" s="124">
        <f>'Norma Urbana - ANU base'!$G76</f>
        <v>193445.4144287112</v>
      </c>
      <c r="P157" s="123">
        <f t="shared" si="7"/>
        <v>515698.30619655037</v>
      </c>
      <c r="Q157" s="125">
        <f t="shared" si="8"/>
        <v>3.6658595538153542</v>
      </c>
    </row>
    <row r="158" spans="2:17" ht="14.4" x14ac:dyDescent="0.3">
      <c r="B158" s="96">
        <f>'Norma Urbana - ANU base'!$B77</f>
        <v>73</v>
      </c>
      <c r="C158" s="83" t="str">
        <f>'Norma Urbana - ANU base'!$C77</f>
        <v>calle publica</v>
      </c>
      <c r="D158" s="118">
        <f>'Norma Urbana - ANU base'!$H77</f>
        <v>2.0924387235639233E-2</v>
      </c>
      <c r="E158" s="119">
        <f>('Cálculo de área y costos'!$K$80*'Reparto C&amp;B'!$D158)</f>
        <v>177.91786922744393</v>
      </c>
      <c r="F158" s="5">
        <f>'Cálculo de área y costos'!$K$81*'Reparto C&amp;B'!$D158</f>
        <v>0</v>
      </c>
      <c r="G158" s="5">
        <f>'Cálculo de área y costos'!$K$82*'Reparto C&amp;B'!$D158</f>
        <v>384.30259753127893</v>
      </c>
      <c r="H158" s="5">
        <f>'Cálculo de área y costos'!$K$83*'Reparto C&amp;B'!$D158</f>
        <v>355.83573845488786</v>
      </c>
      <c r="I158" s="5">
        <f>'Cálculo de área y costos'!$K$84*'Reparto C&amp;B'!$D158</f>
        <v>505.28674860594072</v>
      </c>
      <c r="J158" s="120">
        <f>'Cálculo de área y costos'!$K$85*'Reparto C&amp;B'!$D158</f>
        <v>0</v>
      </c>
      <c r="K158" s="121">
        <f>IFERROR(($E158*'Cálculo de área y costos'!$M$80)+('Reparto C&amp;B'!$F158*'Cálculo de área y costos'!$M$81)+('Reparto C&amp;B'!$G158*'Cálculo de área y costos'!$M$82)+('Reparto C&amp;B'!$H158*'Cálculo de área y costos'!$M$83)+('Reparto C&amp;B'!$I158*'Cálculo de área y costos'!$M$84)+('Reparto C&amp;B'!$J158*'Cálculo de área y costos'!$M$85),"")</f>
        <v>702419.74770994857</v>
      </c>
      <c r="L158" s="122">
        <f t="shared" si="10"/>
        <v>42253.6076197492</v>
      </c>
      <c r="M158" s="123">
        <f>IFERROR('Norma Urbana - ANU base'!$H77*'Cálculo de área y costos'!$T$86,"")</f>
        <v>1084587.3308104984</v>
      </c>
      <c r="N158" s="124">
        <f>IFERROR('Cálculo de área y costos'!$L$93*'Reparto C&amp;B'!$D158,"")</f>
        <v>339913.97548080049</v>
      </c>
      <c r="O158" s="124">
        <f>'Norma Urbana - ANU base'!$G77</f>
        <v>92724.222106933899</v>
      </c>
      <c r="P158" s="123">
        <f t="shared" si="7"/>
        <v>247189.75337386661</v>
      </c>
      <c r="Q158" s="125">
        <f t="shared" si="8"/>
        <v>3.6658595538153542</v>
      </c>
    </row>
    <row r="159" spans="2:17" ht="14.4" x14ac:dyDescent="0.3">
      <c r="B159" s="96">
        <f>'Norma Urbana - ANU base'!$B78</f>
        <v>74</v>
      </c>
      <c r="C159" s="83" t="str">
        <f>'Norma Urbana - ANU base'!$C78</f>
        <v>calle publica</v>
      </c>
      <c r="D159" s="118">
        <f>'Norma Urbana - ANU base'!$H78</f>
        <v>1.4402457545056497E-2</v>
      </c>
      <c r="E159" s="119">
        <f>('Cálculo de área y costos'!$K$80*'Reparto C&amp;B'!$D159)</f>
        <v>122.4625853650186</v>
      </c>
      <c r="F159" s="5">
        <f>'Cálculo de área y costos'!$K$81*'Reparto C&amp;B'!$D159</f>
        <v>0</v>
      </c>
      <c r="G159" s="5">
        <f>'Cálculo de área y costos'!$K$82*'Reparto C&amp;B'!$D159</f>
        <v>264.51918438844018</v>
      </c>
      <c r="H159" s="5">
        <f>'Cálculo de área y costos'!$K$83*'Reparto C&amp;B'!$D159</f>
        <v>244.92517073003719</v>
      </c>
      <c r="I159" s="5">
        <f>'Cálculo de área y costos'!$K$84*'Reparto C&amp;B'!$D159</f>
        <v>347.79374243665279</v>
      </c>
      <c r="J159" s="120">
        <f>'Cálculo de área y costos'!$K$85*'Reparto C&amp;B'!$D159</f>
        <v>0</v>
      </c>
      <c r="K159" s="121">
        <f>IFERROR(($E159*'Cálculo de área y costos'!$M$80)+('Reparto C&amp;B'!$F159*'Cálculo de área y costos'!$M$81)+('Reparto C&amp;B'!$G159*'Cálculo de área y costos'!$M$82)+('Reparto C&amp;B'!$H159*'Cálculo de área y costos'!$M$83)+('Reparto C&amp;B'!$I159*'Cálculo de área y costos'!$M$84)+('Reparto C&amp;B'!$J159*'Cálculo de área y costos'!$M$85),"")</f>
        <v>483482.28702109336</v>
      </c>
      <c r="L159" s="122">
        <f t="shared" si="10"/>
        <v>29083.56565072537</v>
      </c>
      <c r="M159" s="123">
        <f>IFERROR('Norma Urbana - ANU base'!$H78*'Cálculo de área y costos'!$T$86,"")</f>
        <v>746531.9203851535</v>
      </c>
      <c r="N159" s="124">
        <f>IFERROR('Cálculo de área y costos'!$L$93*'Reparto C&amp;B'!$D159,"")</f>
        <v>233966.06771333466</v>
      </c>
      <c r="O159" s="124">
        <f>'Norma Urbana - ANU base'!$G78</f>
        <v>63822.9763793944</v>
      </c>
      <c r="P159" s="123">
        <f t="shared" si="7"/>
        <v>170143.09133394028</v>
      </c>
      <c r="Q159" s="125">
        <f t="shared" si="8"/>
        <v>3.6658595538153542</v>
      </c>
    </row>
    <row r="160" spans="2:17" ht="14.4" thickBot="1" x14ac:dyDescent="0.3">
      <c r="B160" s="126"/>
      <c r="C160" s="127"/>
      <c r="D160" s="128">
        <f t="shared" ref="D160:P160" si="11">SUM(D86:D159)</f>
        <v>1</v>
      </c>
      <c r="E160" s="129">
        <f t="shared" si="11"/>
        <v>8502.8950775871344</v>
      </c>
      <c r="F160" s="130">
        <f t="shared" si="11"/>
        <v>0</v>
      </c>
      <c r="G160" s="130">
        <f t="shared" si="11"/>
        <v>18366.253367588211</v>
      </c>
      <c r="H160" s="130">
        <f t="shared" si="11"/>
        <v>17005.790155174269</v>
      </c>
      <c r="I160" s="130">
        <f t="shared" si="11"/>
        <v>24148.222020347461</v>
      </c>
      <c r="J160" s="131">
        <f t="shared" si="11"/>
        <v>0</v>
      </c>
      <c r="K160" s="132">
        <f t="shared" si="11"/>
        <v>33569429.766314022</v>
      </c>
      <c r="L160" s="133">
        <f t="shared" si="11"/>
        <v>2019347.4314880387</v>
      </c>
      <c r="M160" s="134">
        <f t="shared" si="11"/>
        <v>51833648.392971158</v>
      </c>
      <c r="N160" s="135">
        <f t="shared" si="11"/>
        <v>16244871.195169134</v>
      </c>
      <c r="O160" s="136">
        <f t="shared" si="11"/>
        <v>4431394.862976077</v>
      </c>
      <c r="P160" s="137">
        <f t="shared" si="11"/>
        <v>11813476.332193058</v>
      </c>
      <c r="Q160" s="125">
        <f t="shared" si="8"/>
        <v>3.6658595538153542</v>
      </c>
    </row>
  </sheetData>
  <mergeCells count="43">
    <mergeCell ref="E84:J84"/>
    <mergeCell ref="K84:K85"/>
    <mergeCell ref="B83:P83"/>
    <mergeCell ref="J12:J79"/>
    <mergeCell ref="L3:P3"/>
    <mergeCell ref="G4:G5"/>
    <mergeCell ref="B3:G3"/>
    <mergeCell ref="H3:I3"/>
    <mergeCell ref="J3:K3"/>
    <mergeCell ref="J6:J9"/>
    <mergeCell ref="J10:J11"/>
    <mergeCell ref="Q84:Q85"/>
    <mergeCell ref="B2:P2"/>
    <mergeCell ref="Q4:Q5"/>
    <mergeCell ref="K4:K5"/>
    <mergeCell ref="B4:B5"/>
    <mergeCell ref="C4:C5"/>
    <mergeCell ref="D4:D5"/>
    <mergeCell ref="E4:E5"/>
    <mergeCell ref="O84:O85"/>
    <mergeCell ref="P84:P85"/>
    <mergeCell ref="H6:H9"/>
    <mergeCell ref="N84:N85"/>
    <mergeCell ref="I6:I79"/>
    <mergeCell ref="K6:K79"/>
    <mergeCell ref="H10:H11"/>
    <mergeCell ref="H12:H79"/>
    <mergeCell ref="R4:R5"/>
    <mergeCell ref="S4:S5"/>
    <mergeCell ref="B84:B85"/>
    <mergeCell ref="C84:C85"/>
    <mergeCell ref="D84:D85"/>
    <mergeCell ref="L4:L5"/>
    <mergeCell ref="M4:M5"/>
    <mergeCell ref="N4:N5"/>
    <mergeCell ref="O4:O5"/>
    <mergeCell ref="P4:P5"/>
    <mergeCell ref="F4:F5"/>
    <mergeCell ref="L84:L85"/>
    <mergeCell ref="H4:H5"/>
    <mergeCell ref="I4:I5"/>
    <mergeCell ref="J4:J5"/>
    <mergeCell ref="M84:M85"/>
  </mergeCells>
  <pageMargins left="0.7" right="0.7" top="0.75" bottom="0.75" header="0.3" footer="0.3"/>
  <pageSetup orientation="portrait" r:id="rId1"/>
</worksheet>
</file>

<file path=customXml/_rels/item1.xml.rels><?xml version="1.0" encoding="UTF-8" standalone="no"?>
<Relationships xmlns="http://schemas.openxmlformats.org/package/2006/relationships">
<Relationship Id="rId1" Target="itemProps1.xml" Type="http://schemas.openxmlformats.org/officeDocument/2006/relationships/customXmlProps"/>
</Relationships>

</file>

<file path=customXml/_rels/item2.xml.rels><?xml version="1.0" encoding="UTF-8" standalone="no"?>
<Relationships xmlns="http://schemas.openxmlformats.org/package/2006/relationships">
<Relationship Id="rId1" Target="itemProps2.xml" Type="http://schemas.openxmlformats.org/officeDocument/2006/relationships/customXmlProps"/>
</Relationships>

</file>

<file path=customXml/_rels/item3.xml.rels><?xml version="1.0" encoding="UTF-8" standalone="no"?>
<Relationships xmlns="http://schemas.openxmlformats.org/package/2006/relationships">
<Relationship Id="rId1" Target="itemProps3.xml" Type="http://schemas.openxmlformats.org/officeDocument/2006/relationships/customXmlProps"/>
</Relationships>
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73bca474-da7b-443f-a709-66c8bf7f024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FD9375CF9C5145A72412127C37208D" ma:contentTypeVersion="7" ma:contentTypeDescription="Create a new document." ma:contentTypeScope="" ma:versionID="af751e019e926765b7fe19843928a327">
  <xsd:schema xmlns:xsd="http://www.w3.org/2001/XMLSchema" xmlns:xs="http://www.w3.org/2001/XMLSchema" xmlns:p="http://schemas.microsoft.com/office/2006/metadata/properties" xmlns:ns2="73bca474-da7b-443f-a709-66c8bf7f0243" targetNamespace="http://schemas.microsoft.com/office/2006/metadata/properties" ma:root="true" ma:fieldsID="dca7ef8d540ce254d6c3897ca5b2d058" ns2:_="">
    <xsd:import namespace="73bca474-da7b-443f-a709-66c8bf7f02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bca474-da7b-443f-a709-66c8bf7f0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Fecha" ma:index="14" nillable="true" ma:displayName="Fecha" ma:format="DateTime" ma:internalName="Fecha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4814F2-9954-4BB6-B329-0018EC471D8B}">
  <ds:schemaRefs>
    <ds:schemaRef ds:uri="http://schemas.microsoft.com/office/2006/metadata/properties"/>
    <ds:schemaRef ds:uri="http://schemas.microsoft.com/office/infopath/2007/PartnerControls"/>
    <ds:schemaRef ds:uri="73bca474-da7b-443f-a709-66c8bf7f0243"/>
  </ds:schemaRefs>
</ds:datastoreItem>
</file>

<file path=customXml/itemProps2.xml><?xml version="1.0" encoding="utf-8"?>
<ds:datastoreItem xmlns:ds="http://schemas.openxmlformats.org/officeDocument/2006/customXml" ds:itemID="{7EE0C8D1-801C-442D-A285-E69D6BB758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CCC65A-ED78-45DB-87FA-4F72A6E2E5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bca474-da7b-443f-a709-66c8bf7f02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Norma Urbana - ANU base</vt:lpstr>
      <vt:lpstr>Cálculo de área y costos</vt:lpstr>
      <vt:lpstr>Reparto C&amp;B</vt:lpstr>
    </vt:vector>
  </TitlesOfParts>
  <Manager/>
  <Company/>
  <LinksUpToDate>false</LinksUpToDate>
  <SharedDoc>false</SharedDoc>
  <HyperlinkBase/>
  <HyperlinksChanged>false</HyperlinksChanged>
  <AppVersion>16.0300</AppVersion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