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ml.chart+xml" PartName="/xl/charts/chart10.xml"/>
  <Override ContentType="application/vnd.openxmlformats-officedocument.drawingml.chart+xml" PartName="/xl/charts/chart11.xml"/>
  <Override ContentType="application/vnd.openxmlformats-officedocument.drawingml.chart+xml" PartName="/xl/charts/chart12.xml"/>
  <Override ContentType="application/vnd.openxmlformats-officedocument.drawingml.chart+xml" PartName="/xl/charts/chart13.xml"/>
  <Override ContentType="application/vnd.openxmlformats-officedocument.drawingml.chart+xml" PartName="/xl/charts/chart14.xml"/>
  <Override ContentType="application/vnd.openxmlformats-officedocument.drawingml.chart+xml" PartName="/xl/charts/chart15.xml"/>
  <Override ContentType="application/vnd.openxmlformats-officedocument.drawingml.chart+xml" PartName="/xl/charts/chart16.xml"/>
  <Override ContentType="application/vnd.openxmlformats-officedocument.drawingml.chart+xml" PartName="/xl/charts/chart17.xml"/>
  <Override ContentType="application/vnd.openxmlformats-officedocument.drawingml.chart+xml" PartName="/xl/charts/chart18.xml"/>
  <Override ContentType="application/vnd.openxmlformats-officedocument.drawingml.chart+xml" PartName="/xl/charts/chart19.xml"/>
  <Override ContentType="application/vnd.openxmlformats-officedocument.drawingml.chart+xml" PartName="/xl/charts/chart20.xml"/>
  <Override ContentType="application/vnd.openxmlformats-officedocument.drawingml.chart+xml" PartName="/xl/charts/chart21.xml"/>
  <Override ContentType="application/vnd.openxmlformats-officedocument.drawingml.chart+xml" PartName="/xl/charts/chart22.xml"/>
  <Override ContentType="application/vnd.openxmlformats-officedocument.drawingml.chart+xml" PartName="/xl/charts/chart23.xml"/>
  <Override ContentType="application/vnd.openxmlformats-officedocument.drawingml.chart+xml" PartName="/xl/charts/chart24.xml"/>
  <Override ContentType="application/vnd.openxmlformats-officedocument.drawingml.chart+xml" PartName="/xl/charts/chart2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colorstyle+xml" PartName="/xl/charts/colors9.xml"/>
  <Override ContentType="application/vnd.ms-office.chartcolorstyle+xml" PartName="/xl/charts/colors10.xml"/>
  <Override ContentType="application/vnd.ms-office.chartcolorstyle+xml" PartName="/xl/charts/colors11.xml"/>
  <Override ContentType="application/vnd.ms-office.chartcolorstyle+xml" PartName="/xl/charts/colors12.xml"/>
  <Override ContentType="application/vnd.ms-office.chartcolorstyle+xml" PartName="/xl/charts/colors13.xml"/>
  <Override ContentType="application/vnd.ms-office.chartcolorstyle+xml" PartName="/xl/charts/colors14.xml"/>
  <Override ContentType="application/vnd.ms-office.chartcolorstyle+xml" PartName="/xl/charts/colors15.xml"/>
  <Override ContentType="application/vnd.ms-office.chartcolorstyle+xml" PartName="/xl/charts/colors16.xml"/>
  <Override ContentType="application/vnd.ms-office.chartcolorstyle+xml" PartName="/xl/charts/colors17.xml"/>
  <Override ContentType="application/vnd.ms-office.chartcolorstyle+xml" PartName="/xl/charts/colors18.xml"/>
  <Override ContentType="application/vnd.ms-office.chartcolorstyle+xml" PartName="/xl/charts/colors19.xml"/>
  <Override ContentType="application/vnd.ms-office.chartcolorstyle+xml" PartName="/xl/charts/colors20.xml"/>
  <Override ContentType="application/vnd.ms-office.chartcolorstyle+xml" PartName="/xl/charts/colors21.xml"/>
  <Override ContentType="application/vnd.ms-office.chartcolorstyle+xml" PartName="/xl/charts/colors22.xml"/>
  <Override ContentType="application/vnd.ms-office.chartcolorstyle+xml" PartName="/xl/charts/colors23.xml"/>
  <Override ContentType="application/vnd.ms-office.chartcolorstyle+xml" PartName="/xl/charts/colors24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ms-office.chartstyle+xml" PartName="/xl/charts/style9.xml"/>
  <Override ContentType="application/vnd.ms-office.chartstyle+xml" PartName="/xl/charts/style10.xml"/>
  <Override ContentType="application/vnd.ms-office.chartstyle+xml" PartName="/xl/charts/style11.xml"/>
  <Override ContentType="application/vnd.ms-office.chartstyle+xml" PartName="/xl/charts/style12.xml"/>
  <Override ContentType="application/vnd.ms-office.chartstyle+xml" PartName="/xl/charts/style13.xml"/>
  <Override ContentType="application/vnd.ms-office.chartstyle+xml" PartName="/xl/charts/style14.xml"/>
  <Override ContentType="application/vnd.ms-office.chartstyle+xml" PartName="/xl/charts/style15.xml"/>
  <Override ContentType="application/vnd.ms-office.chartstyle+xml" PartName="/xl/charts/style16.xml"/>
  <Override ContentType="application/vnd.ms-office.chartstyle+xml" PartName="/xl/charts/style17.xml"/>
  <Override ContentType="application/vnd.ms-office.chartstyle+xml" PartName="/xl/charts/style18.xml"/>
  <Override ContentType="application/vnd.ms-office.chartstyle+xml" PartName="/xl/charts/style19.xml"/>
  <Override ContentType="application/vnd.ms-office.chartstyle+xml" PartName="/xl/charts/style20.xml"/>
  <Override ContentType="application/vnd.ms-office.chartstyle+xml" PartName="/xl/charts/style21.xml"/>
  <Override ContentType="application/vnd.ms-office.chartstyle+xml" PartName="/xl/charts/style22.xml"/>
  <Override ContentType="application/vnd.ms-office.chartstyle+xml" PartName="/xl/charts/style23.xml"/>
  <Override ContentType="application/vnd.ms-office.chartstyle+xml" PartName="/xl/charts/style24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drawing+xml" PartName="/xl/drawings/drawing8.xml"/>
  <Override ContentType="application/vnd.openxmlformats-officedocument.drawingml.chartshapes+xml" PartName="/xl/drawings/drawing9.xml"/>
  <Override ContentType="application/vnd.openxmlformats-officedocument.drawing+xml" PartName="/xl/drawings/drawing10.xml"/>
  <Override ContentType="application/vnd.openxmlformats-officedocument.drawing+xml" PartName="/xl/drawings/drawing11.xml"/>
  <Override ContentType="application/vnd.openxmlformats-officedocument.drawing+xml" PartName="/xl/drawings/drawing12.xml"/>
  <Override ContentType="application/vnd.openxmlformats-officedocument.drawing+xml" PartName="/xl/drawings/drawing13.xml"/>
  <Override ContentType="application/vnd.openxmlformats-officedocument.drawing+xml" PartName="/xl/drawings/drawing14.xml"/>
  <Override ContentType="application/vnd.openxmlformats-officedocument.drawing+xml" PartName="/xl/drawings/drawing15.xml"/>
  <Override ContentType="application/vnd.openxmlformats-officedocument.drawingml.chartshapes+xml" PartName="/xl/drawings/drawing16.xml"/>
  <Override ContentType="application/vnd.openxmlformats-officedocument.drawing+xml" PartName="/xl/drawings/drawing17.xml"/>
  <Override ContentType="application/vnd.openxmlformats-officedocument.drawing+xml" PartName="/xl/drawings/drawing18.xml"/>
  <Override ContentType="application/vnd.openxmlformats-officedocument.drawing+xml" PartName="/xl/drawings/drawing19.xml"/>
  <Override ContentType="application/vnd.openxmlformats-officedocument.drawing+xml" PartName="/xl/drawings/drawing20.xml"/>
  <Override ContentType="application/vnd.openxmlformats-officedocument.drawing+xml" PartName="/xl/drawings/drawing21.xml"/>
  <Override ContentType="application/vnd.openxmlformats-officedocument.drawing+xml" PartName="/xl/drawings/drawing22.xml"/>
  <Override ContentType="application/vnd.openxmlformats-officedocument.drawing+xml" PartName="/xl/drawings/drawing23.xml"/>
  <Override ContentType="application/vnd.openxmlformats-officedocument.drawing+xml" PartName="/xl/drawings/drawing24.xml"/>
  <Override ContentType="application/vnd.openxmlformats-officedocument.drawingml.chartshapes+xml" PartName="/xl/drawings/drawing25.xml"/>
  <Override ContentType="application/vnd.openxmlformats-officedocument.drawing+xml" PartName="/xl/drawings/drawing26.xml"/>
  <Override ContentType="application/vnd.openxmlformats-officedocument.drawing+xml" PartName="/xl/drawings/drawing27.xml"/>
  <Override ContentType="application/vnd.openxmlformats-officedocument.drawing+xml" PartName="/xl/drawings/drawing28.xml"/>
  <Override ContentType="application/vnd.openxmlformats-officedocument.drawing+xml" PartName="/xl/drawings/drawing29.xml"/>
  <Override ContentType="application/vnd.openxmlformats-officedocument.drawing+xml" PartName="/xl/drawings/drawing30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spreadsheetml.worksheet+xml" PartName="/xl/worksheets/sheet26.xml"/>
  <Override ContentType="application/vnd.openxmlformats-officedocument.spreadsheetml.worksheet+xml" PartName="/xl/worksheets/sheet27.xml"/>
  <Override ContentType="application/vnd.openxmlformats-officedocument.spreadsheetml.worksheet+xml" PartName="/xl/worksheets/sheet28.xml"/>
  <Override ContentType="application/vnd.openxmlformats-officedocument.spreadsheetml.worksheet+xml" PartName="/xl/worksheets/sheet29.xml"/>
  <Override ContentType="application/vnd.openxmlformats-officedocument.spreadsheetml.worksheet+xml" PartName="/xl/worksheets/sheet30.xml"/>
  <Override ContentType="application/vnd.openxmlformats-officedocument.spreadsheetml.worksheet+xml" PartName="/xl/worksheets/sheet31.xml"/>
  <Override ContentType="application/vnd.openxmlformats-officedocument.spreadsheetml.worksheet+xml" PartName="/xl/worksheets/sheet32.xml"/>
  <Override ContentType="application/vnd.openxmlformats-officedocument.spreadsheetml.worksheet+xml" PartName="/xl/worksheets/sheet33.xml"/>
  <Override ContentType="application/vnd.openxmlformats-officedocument.spreadsheetml.worksheet+xml" PartName="/xl/worksheets/sheet34.xml"/>
  <Override ContentType="application/vnd.openxmlformats-officedocument.spreadsheetml.worksheet+xml" PartName="/xl/worksheets/sheet35.xml"/>
  <Override ContentType="application/vnd.openxmlformats-officedocument.spreadsheetml.worksheet+xml" PartName="/xl/worksheets/sheet36.xml"/>
  <Override ContentType="application/vnd.openxmlformats-officedocument.spreadsheetml.worksheet+xml" PartName="/xl/worksheets/sheet37.xml"/>
  <Override ContentType="application/vnd.openxmlformats-officedocument.spreadsheetml.worksheet+xml" PartName="/xl/worksheets/sheet38.xml"/>
  <Override ContentType="application/vnd.openxmlformats-officedocument.spreadsheetml.worksheet+xml" PartName="/xl/worksheets/sheet39.xml"/>
  <Override ContentType="application/vnd.openxmlformats-officedocument.spreadsheetml.worksheet+xml" PartName="/xl/worksheets/sheet40.xml"/>
  <Override ContentType="application/vnd.openxmlformats-officedocument.spreadsheetml.worksheet+xml" PartName="/xl/worksheets/sheet41.xml"/>
  <Override ContentType="application/vnd.openxmlformats-officedocument.spreadsheetml.worksheet+xml" PartName="/xl/worksheets/sheet42.xml"/>
  <Override ContentType="application/vnd.openxmlformats-officedocument.spreadsheetml.worksheet+xml" PartName="/xl/worksheets/sheet43.xml"/>
  <Override ContentType="application/vnd.openxmlformats-officedocument.spreadsheetml.worksheet+xml" PartName="/xl/worksheets/sheet44.xml"/>
  <Override ContentType="application/vnd.openxmlformats-officedocument.spreadsheetml.worksheet+xml" PartName="/xl/worksheets/sheet45.xml"/>
  <Override ContentType="application/vnd.openxmlformats-officedocument.spreadsheetml.worksheet+xml" PartName="/xl/worksheets/sheet46.xml"/>
  <Override ContentType="application/vnd.openxmlformats-officedocument.spreadsheetml.worksheet+xml" PartName="/xl/worksheets/sheet47.xml"/>
  <Override ContentType="application/vnd.openxmlformats-officedocument.spreadsheetml.worksheet+xml" PartName="/xl/worksheets/sheet48.xml"/>
  <Override ContentType="application/vnd.openxmlformats-officedocument.spreadsheetml.worksheet+xml" PartName="/xl/worksheets/sheet49.xml"/>
  <Override ContentType="application/vnd.openxmlformats-officedocument.spreadsheetml.worksheet+xml" PartName="/xl/worksheets/sheet50.xml"/>
  <Override ContentType="application/vnd.openxmlformats-officedocument.spreadsheetml.worksheet+xml" PartName="/xl/worksheets/sheet51.xml"/>
  <Override ContentType="application/vnd.openxmlformats-officedocument.spreadsheetml.worksheet+xml" PartName="/xl/worksheets/sheet52.xml"/>
  <Override ContentType="application/vnd.openxmlformats-officedocument.spreadsheetml.worksheet+xml" PartName="/xl/worksheets/sheet53.xml"/>
  <Override ContentType="application/vnd.openxmlformats-officedocument.spreadsheetml.worksheet+xml" PartName="/xl/worksheets/sheet54.xml"/>
  <Override ContentType="application/vnd.openxmlformats-officedocument.spreadsheetml.worksheet+xml" PartName="/xl/worksheets/sheet55.xml"/>
  <Override ContentType="application/vnd.openxmlformats-officedocument.spreadsheetml.worksheet+xml" PartName="/xl/worksheets/sheet56.xml"/>
  <Override ContentType="application/vnd.openxmlformats-officedocument.spreadsheetml.worksheet+xml" PartName="/xl/worksheets/sheet57.xml"/>
  <Override ContentType="application/vnd.openxmlformats-officedocument.spreadsheetml.worksheet+xml" PartName="/xl/worksheets/sheet58.xml"/>
  <Override ContentType="application/vnd.openxmlformats-officedocument.spreadsheetml.worksheet+xml" PartName="/xl/worksheets/sheet59.xml"/>
  <Override ContentType="application/vnd.openxmlformats-officedocument.spreadsheetml.worksheet+xml" PartName="/xl/worksheets/sheet60.xml"/>
  <Override ContentType="application/vnd.openxmlformats-officedocument.spreadsheetml.worksheet+xml" PartName="/xl/worksheets/sheet61.xml"/>
  <Override ContentType="application/vnd.openxmlformats-officedocument.spreadsheetml.worksheet+xml" PartName="/xl/worksheets/sheet62.xml"/>
  <Override ContentType="application/vnd.openxmlformats-officedocument.spreadsheetml.worksheet+xml" PartName="/xl/worksheets/sheet63.xml"/>
  <Override ContentType="application/vnd.openxmlformats-officedocument.spreadsheetml.worksheet+xml" PartName="/xl/worksheets/sheet64.xml"/>
  <Override ContentType="application/vnd.openxmlformats-officedocument.spreadsheetml.worksheet+xml" PartName="/xl/worksheets/sheet65.xml"/>
  <Override ContentType="application/vnd.openxmlformats-officedocument.spreadsheetml.worksheet+xml" PartName="/xl/worksheets/sheet66.xml"/>
  <Override ContentType="application/vnd.openxmlformats-officedocument.spreadsheetml.worksheet+xml" PartName="/xl/worksheets/sheet67.xml"/>
  <Override ContentType="application/vnd.openxmlformats-officedocument.spreadsheetml.worksheet+xml" PartName="/xl/worksheets/sheet68.xml"/>
  <Override ContentType="application/vnd.openxmlformats-officedocument.spreadsheetml.worksheet+xml" PartName="/xl/worksheets/sheet69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chazel\Documents\UPI 2026\Compendio estadístico\Compendios\"/>
    </mc:Choice>
  </mc:AlternateContent>
  <xr:revisionPtr revIDLastSave="0" documentId="8_{626C825C-B51E-476F-AF0E-8267B2B4F5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mpendio de Vivienda 2025" sheetId="107" r:id="rId1"/>
    <sheet name="Capitulo 1" sheetId="1" r:id="rId2"/>
    <sheet name="c1 g1" sheetId="128" r:id="rId3"/>
    <sheet name="c2 g2" sheetId="8" r:id="rId4"/>
    <sheet name="c3 g3" sheetId="10" r:id="rId5"/>
    <sheet name="c4g4" sheetId="125" r:id="rId6"/>
    <sheet name="c5" sheetId="6" r:id="rId7"/>
    <sheet name="Capitulo 2" sheetId="14" r:id="rId8"/>
    <sheet name="c6g5" sheetId="23" r:id="rId9"/>
    <sheet name="c7" sheetId="20" r:id="rId10"/>
    <sheet name="c8" sheetId="131" r:id="rId11"/>
    <sheet name="c9" sheetId="132" r:id="rId12"/>
    <sheet name="c10g6" sheetId="25" r:id="rId13"/>
    <sheet name="c11" sheetId="158" r:id="rId14"/>
    <sheet name="Capitulo 3" sheetId="28" r:id="rId15"/>
    <sheet name="c12 g7" sheetId="29" r:id="rId16"/>
    <sheet name="c13" sheetId="147" r:id="rId17"/>
    <sheet name="c14" sheetId="30" r:id="rId18"/>
    <sheet name="c15" sheetId="145" r:id="rId19"/>
    <sheet name="c16g8" sheetId="31" r:id="rId20"/>
    <sheet name="c18" sheetId="33" r:id="rId21"/>
    <sheet name="c17g9" sheetId="32" r:id="rId22"/>
    <sheet name="c19g10" sheetId="36" r:id="rId23"/>
    <sheet name="c20" sheetId="37" r:id="rId24"/>
    <sheet name="c21" sheetId="38" r:id="rId25"/>
    <sheet name="c22g11" sheetId="39" r:id="rId26"/>
    <sheet name="c23" sheetId="40" r:id="rId27"/>
    <sheet name="c24" sheetId="42" r:id="rId28"/>
    <sheet name="c25" sheetId="116" r:id="rId29"/>
    <sheet name="c26" sheetId="118" r:id="rId30"/>
    <sheet name="c27" sheetId="146" r:id="rId31"/>
    <sheet name="c28" sheetId="51" r:id="rId32"/>
    <sheet name="c29g12" sheetId="117" r:id="rId33"/>
    <sheet name="c30g13" sheetId="126" r:id="rId34"/>
    <sheet name="Capitulo 4" sheetId="55" r:id="rId35"/>
    <sheet name="c31 g14" sheetId="56" r:id="rId36"/>
    <sheet name="c32g15" sheetId="58" r:id="rId37"/>
    <sheet name="c33g16" sheetId="60" r:id="rId38"/>
    <sheet name="c34g17" sheetId="61" r:id="rId39"/>
    <sheet name="c35g18" sheetId="62" r:id="rId40"/>
    <sheet name="c36" sheetId="121" r:id="rId41"/>
    <sheet name="c37g19" sheetId="148" r:id="rId42"/>
    <sheet name="c38" sheetId="122" r:id="rId43"/>
    <sheet name="c39" sheetId="67" r:id="rId44"/>
    <sheet name="c40" sheetId="68" r:id="rId45"/>
    <sheet name="c41" sheetId="69" r:id="rId46"/>
    <sheet name="c42" sheetId="70" r:id="rId47"/>
    <sheet name="c43" sheetId="71" r:id="rId48"/>
    <sheet name="c44" sheetId="72" r:id="rId49"/>
    <sheet name="c45" sheetId="73" r:id="rId50"/>
    <sheet name="c46g20" sheetId="74" r:id="rId51"/>
    <sheet name="c47g21" sheetId="76" r:id="rId52"/>
    <sheet name="c48" sheetId="77" r:id="rId53"/>
    <sheet name="c49" sheetId="78" r:id="rId54"/>
    <sheet name="c50" sheetId="79" r:id="rId55"/>
    <sheet name="c51" sheetId="80" r:id="rId56"/>
    <sheet name="c52" sheetId="81" r:id="rId57"/>
    <sheet name="c53" sheetId="82" r:id="rId58"/>
    <sheet name="c54" sheetId="149" r:id="rId59"/>
    <sheet name="Capitulo 5" sheetId="142" r:id="rId60"/>
    <sheet name="c55g22" sheetId="137" r:id="rId61"/>
    <sheet name="c56" sheetId="138" r:id="rId62"/>
    <sheet name="c57" sheetId="139" r:id="rId63"/>
    <sheet name="c58" sheetId="140" r:id="rId64"/>
    <sheet name="c59g23" sheetId="141" r:id="rId65"/>
    <sheet name="c60g24" sheetId="143" r:id="rId66"/>
    <sheet name="c61g25" sheetId="136" r:id="rId67"/>
    <sheet name="c62" sheetId="144" r:id="rId68"/>
    <sheet name="ESRI_MAPINFO_SHEET" sheetId="150" state="veryHidden" r:id="rId69"/>
  </sheets>
  <definedNames>
    <definedName name="_xlnm._FilterDatabase" localSheetId="51" hidden="1">'c47g21'!$G$3:$G$22</definedName>
    <definedName name="_xlnm._FilterDatabase" localSheetId="52" hidden="1">'c48'!$F$3:$F$63</definedName>
    <definedName name="_xlnm.Print_Area" localSheetId="2">'c1 g1'!$B$1:$B$26</definedName>
    <definedName name="_xlnm.Print_Area" localSheetId="12">'c10g6'!$B$17:$B$52</definedName>
    <definedName name="_xlnm.Print_Area" localSheetId="13">'c11'!$B$1:$F$5</definedName>
    <definedName name="_xlnm.Print_Area" localSheetId="15">'c12 g7'!$B$1:$E$30</definedName>
    <definedName name="_xlnm.Print_Area" localSheetId="16">'c13'!$B$1:$E$42</definedName>
    <definedName name="_xlnm.Print_Area" localSheetId="17">'c14'!#REF!</definedName>
    <definedName name="_xlnm.Print_Area" localSheetId="18">'c15'!#REF!</definedName>
    <definedName name="_xlnm.Print_Area" localSheetId="19">'c16g8'!$B$115:$C$152</definedName>
    <definedName name="_xlnm.Print_Area" localSheetId="21">'c17g9'!#REF!</definedName>
    <definedName name="_xlnm.Print_Area" localSheetId="22">'c19g10'!$B$2:$F$47</definedName>
    <definedName name="_xlnm.Print_Area" localSheetId="3">'c2 g2'!$B$1:$G$14</definedName>
    <definedName name="_xlnm.Print_Area" localSheetId="23">'c20'!$A$49:$E$69</definedName>
    <definedName name="_xlnm.Print_Area" localSheetId="25">'c22g11'!$B$54:$G$75</definedName>
    <definedName name="_xlnm.Print_Area" localSheetId="26">'c23'!$B$1:$K$7</definedName>
    <definedName name="_xlnm.Print_Area" localSheetId="27">'c24'!$B$2:$H$55</definedName>
    <definedName name="_xlnm.Print_Area" localSheetId="28">'c25'!$B$2:$C$62</definedName>
    <definedName name="_xlnm.Print_Area" localSheetId="29">'c26'!$B$2:$C$55</definedName>
    <definedName name="_xlnm.Print_Area" localSheetId="30">'c27'!$B$2:$G$77</definedName>
    <definedName name="_xlnm.Print_Area" localSheetId="6">'c5'!$B$1:$D$13</definedName>
    <definedName name="_xlnm.Print_Area" localSheetId="8">'c6g5'!$B$1:$Q$108</definedName>
    <definedName name="_xlnm.Print_Area" localSheetId="9">'c7'!$B$93:$E$128</definedName>
    <definedName name="_xlnm.Print_Area" localSheetId="10">'c8'!$B$94:$F$129</definedName>
    <definedName name="_xlnm.Print_Area" localSheetId="11">'c9'!$B$93:$E$128</definedName>
    <definedName name="Notas229" localSheetId="2">'c1 g1'!#REF!</definedName>
    <definedName name="Total_de_viviendas_por_región_y_zona__según_calificación_de_la_vivienda._2024.">'c17g9'!$B$3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25" l="1"/>
  <c r="E6" i="25"/>
  <c r="D6" i="25"/>
  <c r="C6" i="25"/>
  <c r="D48" i="42"/>
  <c r="E48" i="42"/>
  <c r="F48" i="42"/>
  <c r="G48" i="42"/>
  <c r="H48" i="42"/>
  <c r="I48" i="42"/>
  <c r="C48" i="42"/>
  <c r="C50" i="42"/>
  <c r="C51" i="42"/>
  <c r="C52" i="42"/>
  <c r="C53" i="42"/>
  <c r="C49" i="42"/>
  <c r="C42" i="42"/>
  <c r="C43" i="42"/>
  <c r="C44" i="42"/>
  <c r="C45" i="42"/>
  <c r="C46" i="42"/>
  <c r="E41" i="42"/>
  <c r="F41" i="42"/>
  <c r="G41" i="42"/>
  <c r="H41" i="42"/>
  <c r="I41" i="42"/>
  <c r="D41" i="42"/>
  <c r="D34" i="42"/>
  <c r="E34" i="42"/>
  <c r="F34" i="42"/>
  <c r="G34" i="42"/>
  <c r="H34" i="42"/>
  <c r="I34" i="42"/>
  <c r="C34" i="42"/>
  <c r="C36" i="42"/>
  <c r="C37" i="42"/>
  <c r="C38" i="42"/>
  <c r="C39" i="42"/>
  <c r="C35" i="42"/>
  <c r="D27" i="42"/>
  <c r="E27" i="42"/>
  <c r="F27" i="42"/>
  <c r="G27" i="42"/>
  <c r="H27" i="42"/>
  <c r="I27" i="42"/>
  <c r="C27" i="42"/>
  <c r="C29" i="42"/>
  <c r="C30" i="42"/>
  <c r="C31" i="42"/>
  <c r="C32" i="42"/>
  <c r="C28" i="42"/>
  <c r="D20" i="42"/>
  <c r="E20" i="42"/>
  <c r="F20" i="42"/>
  <c r="G20" i="42"/>
  <c r="H20" i="42"/>
  <c r="I20" i="42"/>
  <c r="C20" i="42"/>
  <c r="C22" i="42"/>
  <c r="C23" i="42"/>
  <c r="C24" i="42"/>
  <c r="C25" i="42"/>
  <c r="C21" i="42"/>
  <c r="D13" i="42"/>
  <c r="E13" i="42"/>
  <c r="F13" i="42"/>
  <c r="G13" i="42"/>
  <c r="H13" i="42"/>
  <c r="I13" i="42"/>
  <c r="C13" i="42"/>
  <c r="C15" i="42"/>
  <c r="C16" i="42"/>
  <c r="C17" i="42"/>
  <c r="C18" i="42"/>
  <c r="C14" i="42"/>
  <c r="C7" i="42"/>
  <c r="C8" i="42"/>
  <c r="C9" i="42"/>
  <c r="C10" i="42"/>
  <c r="C11" i="42"/>
  <c r="C6" i="42"/>
  <c r="E6" i="42"/>
  <c r="F6" i="42"/>
  <c r="G6" i="42"/>
  <c r="H6" i="42"/>
  <c r="I6" i="42"/>
  <c r="D6" i="42"/>
  <c r="C41" i="42" l="1"/>
  <c r="C39" i="147"/>
  <c r="C40" i="147"/>
  <c r="C41" i="147"/>
  <c r="C42" i="147"/>
  <c r="C38" i="147"/>
  <c r="C33" i="147"/>
  <c r="C34" i="147"/>
  <c r="C35" i="147"/>
  <c r="C36" i="147"/>
  <c r="C32" i="147"/>
  <c r="C27" i="147"/>
  <c r="C28" i="147"/>
  <c r="C29" i="147"/>
  <c r="C30" i="147"/>
  <c r="C26" i="147"/>
  <c r="C21" i="147"/>
  <c r="C22" i="147"/>
  <c r="C23" i="147"/>
  <c r="C24" i="147"/>
  <c r="C20" i="147"/>
  <c r="C6" i="147"/>
  <c r="C8" i="147"/>
  <c r="C9" i="147"/>
  <c r="C10" i="147"/>
  <c r="C7" i="147"/>
  <c r="C16" i="147"/>
  <c r="C17" i="147"/>
  <c r="C18" i="147"/>
  <c r="C15" i="147"/>
  <c r="D8" i="38"/>
  <c r="D9" i="38"/>
  <c r="D10" i="38"/>
  <c r="D11" i="38"/>
  <c r="D12" i="38"/>
  <c r="D7" i="38"/>
  <c r="D6" i="38"/>
  <c r="E6" i="38"/>
  <c r="F6" i="38"/>
  <c r="G6" i="38"/>
  <c r="H6" i="38"/>
  <c r="I6" i="38"/>
  <c r="J6" i="38"/>
  <c r="C6" i="38"/>
  <c r="C8" i="38"/>
  <c r="C9" i="38"/>
  <c r="C10" i="38"/>
  <c r="C11" i="38"/>
  <c r="C12" i="38"/>
  <c r="C7" i="38"/>
  <c r="D6" i="145"/>
  <c r="E6" i="145"/>
  <c r="F6" i="145"/>
  <c r="G6" i="145"/>
  <c r="H6" i="145"/>
  <c r="I6" i="145"/>
  <c r="C6" i="145"/>
  <c r="K11" i="40"/>
  <c r="K8" i="40"/>
  <c r="K9" i="40"/>
  <c r="J8" i="40"/>
  <c r="H8" i="40"/>
  <c r="F8" i="40"/>
  <c r="D8" i="40"/>
  <c r="I8" i="40"/>
  <c r="G8" i="40"/>
  <c r="E8" i="40"/>
  <c r="C8" i="40"/>
  <c r="C7" i="32"/>
  <c r="C8" i="32"/>
  <c r="C9" i="32"/>
  <c r="C6" i="32"/>
  <c r="C11" i="33"/>
  <c r="C12" i="33"/>
  <c r="C10" i="33"/>
  <c r="F9" i="30" l="1"/>
  <c r="F7" i="30"/>
  <c r="F6" i="30"/>
  <c r="E6" i="30"/>
  <c r="D6" i="30"/>
  <c r="D8" i="30"/>
  <c r="D9" i="30"/>
  <c r="D10" i="30"/>
  <c r="D11" i="30"/>
  <c r="D12" i="30"/>
  <c r="D13" i="30"/>
  <c r="D7" i="30"/>
  <c r="C6" i="30"/>
  <c r="C54" i="116"/>
  <c r="C46" i="116"/>
  <c r="C38" i="116"/>
  <c r="C30" i="116"/>
  <c r="C22" i="116"/>
  <c r="C14" i="116"/>
  <c r="C6" i="116"/>
  <c r="C48" i="118"/>
  <c r="C41" i="118"/>
  <c r="C34" i="118"/>
  <c r="C27" i="118"/>
  <c r="C20" i="118"/>
  <c r="C13" i="118"/>
  <c r="C6" i="118"/>
  <c r="H7" i="51"/>
  <c r="D13" i="51" l="1"/>
  <c r="C13" i="117"/>
  <c r="C14" i="117"/>
  <c r="C15" i="117"/>
  <c r="I12" i="117"/>
  <c r="H12" i="117"/>
  <c r="G12" i="117"/>
  <c r="F12" i="117"/>
  <c r="E12" i="117"/>
  <c r="D12" i="117"/>
  <c r="D18" i="139"/>
  <c r="D17" i="139"/>
  <c r="C12" i="117" l="1"/>
  <c r="C5" i="138" l="1"/>
  <c r="G492" i="149"/>
  <c r="G495" i="149"/>
  <c r="E9" i="80" l="1"/>
  <c r="C13" i="82"/>
  <c r="D11" i="81"/>
  <c r="C11" i="81"/>
  <c r="D12" i="80"/>
  <c r="C12" i="80"/>
  <c r="E14" i="79"/>
  <c r="D14" i="79"/>
  <c r="C14" i="79"/>
  <c r="E13" i="79"/>
  <c r="E19" i="77"/>
  <c r="E35" i="77"/>
  <c r="D51" i="77"/>
  <c r="C51" i="77"/>
  <c r="E11" i="74"/>
  <c r="C11" i="74" s="1"/>
  <c r="H11" i="74" s="1"/>
  <c r="D11" i="74"/>
  <c r="C11" i="73"/>
  <c r="C11" i="72"/>
  <c r="C11" i="71"/>
  <c r="C11" i="70"/>
  <c r="C11" i="69"/>
  <c r="H5" i="68"/>
  <c r="H5" i="67"/>
  <c r="C10" i="122"/>
  <c r="C11" i="148"/>
  <c r="C10" i="121"/>
  <c r="C10" i="62"/>
  <c r="C10" i="61"/>
  <c r="E12" i="80" l="1"/>
  <c r="G11" i="74"/>
  <c r="H9" i="56"/>
  <c r="H8" i="56"/>
  <c r="H7" i="56"/>
  <c r="H6" i="56"/>
  <c r="I6" i="56"/>
  <c r="I10" i="56"/>
  <c r="H10" i="56"/>
  <c r="G6" i="56"/>
  <c r="G7" i="56"/>
  <c r="G8" i="56"/>
  <c r="G9" i="56"/>
  <c r="G10" i="56"/>
  <c r="G5" i="56"/>
  <c r="E10" i="56"/>
  <c r="E9" i="56"/>
  <c r="D10" i="56"/>
  <c r="M7" i="126"/>
  <c r="L7" i="126"/>
  <c r="K7" i="126"/>
  <c r="J7" i="126"/>
  <c r="I7" i="126"/>
  <c r="H7" i="126"/>
  <c r="G7" i="126"/>
  <c r="F7" i="126"/>
  <c r="E7" i="126"/>
  <c r="D7" i="126"/>
  <c r="D14" i="29"/>
  <c r="E14" i="29"/>
  <c r="F14" i="29"/>
  <c r="G14" i="29"/>
  <c r="I14" i="29"/>
  <c r="C14" i="29"/>
  <c r="C22" i="29"/>
  <c r="C18" i="29"/>
  <c r="D9" i="29"/>
  <c r="E9" i="29"/>
  <c r="F9" i="29"/>
  <c r="G9" i="29"/>
  <c r="H9" i="29"/>
  <c r="I9" i="29"/>
  <c r="D18" i="29"/>
  <c r="E18" i="29"/>
  <c r="F18" i="29"/>
  <c r="G18" i="29"/>
  <c r="H18" i="29"/>
  <c r="I18" i="29"/>
  <c r="D22" i="29"/>
  <c r="E22" i="29"/>
  <c r="F22" i="29"/>
  <c r="G22" i="29"/>
  <c r="H22" i="29"/>
  <c r="I22" i="29"/>
  <c r="D26" i="29"/>
  <c r="E26" i="29"/>
  <c r="F26" i="29"/>
  <c r="G26" i="29"/>
  <c r="H26" i="29"/>
  <c r="I26" i="29"/>
  <c r="D30" i="29"/>
  <c r="E30" i="29"/>
  <c r="F30" i="29"/>
  <c r="E6" i="132"/>
  <c r="E7" i="132"/>
  <c r="E8" i="132"/>
  <c r="E9" i="132"/>
  <c r="E10" i="132"/>
  <c r="E11" i="132"/>
  <c r="E12" i="132"/>
  <c r="E13" i="132"/>
  <c r="E14" i="132"/>
  <c r="E15" i="132"/>
  <c r="E16" i="132"/>
  <c r="E17" i="132"/>
  <c r="E18" i="132"/>
  <c r="E19" i="132"/>
  <c r="E20" i="132"/>
  <c r="E21" i="132"/>
  <c r="E22" i="132"/>
  <c r="E23" i="132"/>
  <c r="E24" i="132"/>
  <c r="E25" i="132"/>
  <c r="E26" i="132"/>
  <c r="E27" i="132"/>
  <c r="E28" i="132"/>
  <c r="E29" i="132"/>
  <c r="E30" i="132"/>
  <c r="E31" i="132"/>
  <c r="E32" i="132"/>
  <c r="E33" i="132"/>
  <c r="E34" i="132"/>
  <c r="E35" i="132"/>
  <c r="E36" i="132"/>
  <c r="E37" i="132"/>
  <c r="E38" i="132"/>
  <c r="E39" i="132"/>
  <c r="E40" i="132"/>
  <c r="E41" i="132"/>
  <c r="E42" i="132"/>
  <c r="E43" i="132"/>
  <c r="E44" i="132"/>
  <c r="E45" i="132"/>
  <c r="E46" i="132"/>
  <c r="E47" i="132"/>
  <c r="E48" i="132"/>
  <c r="E49" i="132"/>
  <c r="E50" i="132"/>
  <c r="E51" i="132"/>
  <c r="E52" i="132"/>
  <c r="E53" i="132"/>
  <c r="E54" i="132"/>
  <c r="E55" i="132"/>
  <c r="E56" i="132"/>
  <c r="E57" i="132"/>
  <c r="E58" i="132"/>
  <c r="E59" i="132"/>
  <c r="E60" i="132"/>
  <c r="E61" i="132"/>
  <c r="E62" i="132"/>
  <c r="E63" i="132"/>
  <c r="E64" i="132"/>
  <c r="E65" i="132"/>
  <c r="E66" i="132"/>
  <c r="E67" i="132"/>
  <c r="E68" i="132"/>
  <c r="E69" i="132"/>
  <c r="E70" i="132"/>
  <c r="E71" i="132"/>
  <c r="E72" i="132"/>
  <c r="E73" i="132"/>
  <c r="E74" i="132"/>
  <c r="E75" i="132"/>
  <c r="E76" i="132"/>
  <c r="E77" i="132"/>
  <c r="E78" i="132"/>
  <c r="E79" i="132"/>
  <c r="E80" i="132"/>
  <c r="E81" i="132"/>
  <c r="E83" i="132"/>
  <c r="E84" i="132"/>
  <c r="E85" i="132"/>
  <c r="E86" i="132"/>
  <c r="E87" i="132"/>
  <c r="E88" i="132"/>
  <c r="E89" i="132"/>
  <c r="D5" i="132"/>
  <c r="C5" i="132"/>
  <c r="F6" i="131"/>
  <c r="F7" i="131"/>
  <c r="F8" i="131"/>
  <c r="F9" i="131"/>
  <c r="F10" i="131"/>
  <c r="F11" i="131"/>
  <c r="F12" i="131"/>
  <c r="F13" i="131"/>
  <c r="F14" i="131"/>
  <c r="F15" i="131"/>
  <c r="F16" i="131"/>
  <c r="F17" i="131"/>
  <c r="F18" i="131"/>
  <c r="F19" i="131"/>
  <c r="F20" i="131"/>
  <c r="F21" i="131"/>
  <c r="F22" i="131"/>
  <c r="F23" i="131"/>
  <c r="F24" i="131"/>
  <c r="F25" i="131"/>
  <c r="F26" i="131"/>
  <c r="F27" i="131"/>
  <c r="F28" i="131"/>
  <c r="F29" i="131"/>
  <c r="F30" i="131"/>
  <c r="F31" i="131"/>
  <c r="F32" i="131"/>
  <c r="F33" i="131"/>
  <c r="F34" i="131"/>
  <c r="F35" i="131"/>
  <c r="F36" i="131"/>
  <c r="F37" i="131"/>
  <c r="F38" i="131"/>
  <c r="F39" i="131"/>
  <c r="F42" i="131"/>
  <c r="F43" i="131"/>
  <c r="F44" i="131"/>
  <c r="F45" i="131"/>
  <c r="F46" i="131"/>
  <c r="F47" i="131"/>
  <c r="F48" i="131"/>
  <c r="F49" i="131"/>
  <c r="F50" i="131"/>
  <c r="F51" i="131"/>
  <c r="F52" i="131"/>
  <c r="F53" i="131"/>
  <c r="F54" i="131"/>
  <c r="F55" i="131"/>
  <c r="F56" i="131"/>
  <c r="F57" i="131"/>
  <c r="F58" i="131"/>
  <c r="F59" i="131"/>
  <c r="F60" i="131"/>
  <c r="F61" i="131"/>
  <c r="F62" i="131"/>
  <c r="F63" i="131"/>
  <c r="F64" i="131"/>
  <c r="F65" i="131"/>
  <c r="F66" i="131"/>
  <c r="F67" i="131"/>
  <c r="F68" i="131"/>
  <c r="F69" i="131"/>
  <c r="F70" i="131"/>
  <c r="F71" i="131"/>
  <c r="F72" i="131"/>
  <c r="F73" i="131"/>
  <c r="F74" i="131"/>
  <c r="F75" i="131"/>
  <c r="F76" i="131"/>
  <c r="F77" i="131"/>
  <c r="F78" i="131"/>
  <c r="F79" i="131"/>
  <c r="F80" i="131"/>
  <c r="F81" i="131"/>
  <c r="F82" i="131"/>
  <c r="F84" i="131"/>
  <c r="F85" i="131"/>
  <c r="F86" i="131"/>
  <c r="F87" i="131"/>
  <c r="F88" i="131"/>
  <c r="F89" i="131"/>
  <c r="F5" i="131"/>
  <c r="F7" i="20"/>
  <c r="F6" i="20"/>
  <c r="F5" i="20"/>
  <c r="E11" i="6"/>
  <c r="E10" i="6"/>
  <c r="E9" i="6"/>
  <c r="E8" i="6"/>
  <c r="E7" i="6"/>
  <c r="D12" i="8"/>
  <c r="G12" i="8"/>
  <c r="F12" i="8"/>
  <c r="C161" i="128"/>
  <c r="C153" i="128"/>
  <c r="C154" i="128"/>
  <c r="C155" i="128"/>
  <c r="C156" i="128"/>
  <c r="C157" i="128"/>
  <c r="C158" i="128"/>
  <c r="C159" i="128"/>
  <c r="C160" i="128"/>
  <c r="C162" i="128"/>
  <c r="C163" i="128"/>
  <c r="C164" i="128"/>
  <c r="C165" i="128"/>
  <c r="C166" i="128"/>
  <c r="C152" i="128"/>
  <c r="D496" i="149"/>
  <c r="F7" i="149"/>
  <c r="F8" i="149"/>
  <c r="F9" i="149"/>
  <c r="F10" i="149"/>
  <c r="F11" i="149"/>
  <c r="F12" i="149"/>
  <c r="F13" i="149"/>
  <c r="F14" i="149"/>
  <c r="F15" i="149"/>
  <c r="F16" i="149"/>
  <c r="F17" i="149"/>
  <c r="F18" i="149"/>
  <c r="F19" i="149"/>
  <c r="F20" i="149"/>
  <c r="F21" i="149"/>
  <c r="F22" i="149"/>
  <c r="F23" i="149"/>
  <c r="F24" i="149"/>
  <c r="F25" i="149"/>
  <c r="F26" i="149"/>
  <c r="F27" i="149"/>
  <c r="F28" i="149"/>
  <c r="F29" i="149"/>
  <c r="F30" i="149"/>
  <c r="F31" i="149"/>
  <c r="F32" i="149"/>
  <c r="F33" i="149"/>
  <c r="F34" i="149"/>
  <c r="F35" i="149"/>
  <c r="F36" i="149"/>
  <c r="F37" i="149"/>
  <c r="F38" i="149"/>
  <c r="F39" i="149"/>
  <c r="F40" i="149"/>
  <c r="F41" i="149"/>
  <c r="F42" i="149"/>
  <c r="F43" i="149"/>
  <c r="F44" i="149"/>
  <c r="F45" i="149"/>
  <c r="F46" i="149"/>
  <c r="F47" i="149"/>
  <c r="F48" i="149"/>
  <c r="F49" i="149"/>
  <c r="F50" i="149"/>
  <c r="F51" i="149"/>
  <c r="F52" i="149"/>
  <c r="F53" i="149"/>
  <c r="F54" i="149"/>
  <c r="F55" i="149"/>
  <c r="F56" i="149"/>
  <c r="F57" i="149"/>
  <c r="F58" i="149"/>
  <c r="F59" i="149"/>
  <c r="F60" i="149"/>
  <c r="F61" i="149"/>
  <c r="F62" i="149"/>
  <c r="F63" i="149"/>
  <c r="F64" i="149"/>
  <c r="F65" i="149"/>
  <c r="F66" i="149"/>
  <c r="F67" i="149"/>
  <c r="F68" i="149"/>
  <c r="F69" i="149"/>
  <c r="F70" i="149"/>
  <c r="F71" i="149"/>
  <c r="F72" i="149"/>
  <c r="F73" i="149"/>
  <c r="F74" i="149"/>
  <c r="F75" i="149"/>
  <c r="F76" i="149"/>
  <c r="F77" i="149"/>
  <c r="F78" i="149"/>
  <c r="F79" i="149"/>
  <c r="F80" i="149"/>
  <c r="F81" i="149"/>
  <c r="F82" i="149"/>
  <c r="F83" i="149"/>
  <c r="F84" i="149"/>
  <c r="F85" i="149"/>
  <c r="F86" i="149"/>
  <c r="F87" i="149"/>
  <c r="F88" i="149"/>
  <c r="F89" i="149"/>
  <c r="F90" i="149"/>
  <c r="F91" i="149"/>
  <c r="F92" i="149"/>
  <c r="F93" i="149"/>
  <c r="F94" i="149"/>
  <c r="F95" i="149"/>
  <c r="F96" i="149"/>
  <c r="F97" i="149"/>
  <c r="F98" i="149"/>
  <c r="F99" i="149"/>
  <c r="F100" i="149"/>
  <c r="F101" i="149"/>
  <c r="F102" i="149"/>
  <c r="F103" i="149"/>
  <c r="F104" i="149"/>
  <c r="F105" i="149"/>
  <c r="F106" i="149"/>
  <c r="F107" i="149"/>
  <c r="F108" i="149"/>
  <c r="F109" i="149"/>
  <c r="F110" i="149"/>
  <c r="F111" i="149"/>
  <c r="F112" i="149"/>
  <c r="F113" i="149"/>
  <c r="F114" i="149"/>
  <c r="F115" i="149"/>
  <c r="F116" i="149"/>
  <c r="F117" i="149"/>
  <c r="F118" i="149"/>
  <c r="F119" i="149"/>
  <c r="F120" i="149"/>
  <c r="F121" i="149"/>
  <c r="F122" i="149"/>
  <c r="F123" i="149"/>
  <c r="F124" i="149"/>
  <c r="F125" i="149"/>
  <c r="F126" i="149"/>
  <c r="F127" i="149"/>
  <c r="F128" i="149"/>
  <c r="F129" i="149"/>
  <c r="F130" i="149"/>
  <c r="F131" i="149"/>
  <c r="F132" i="149"/>
  <c r="F133" i="149"/>
  <c r="F134" i="149"/>
  <c r="F135" i="149"/>
  <c r="F136" i="149"/>
  <c r="F137" i="149"/>
  <c r="F138" i="149"/>
  <c r="F139" i="149"/>
  <c r="F140" i="149"/>
  <c r="F141" i="149"/>
  <c r="F142" i="149"/>
  <c r="F143" i="149"/>
  <c r="F144" i="149"/>
  <c r="F145" i="149"/>
  <c r="F146" i="149"/>
  <c r="F147" i="149"/>
  <c r="F148" i="149"/>
  <c r="F149" i="149"/>
  <c r="F150" i="149"/>
  <c r="F151" i="149"/>
  <c r="F152" i="149"/>
  <c r="F153" i="149"/>
  <c r="F154" i="149"/>
  <c r="F155" i="149"/>
  <c r="F156" i="149"/>
  <c r="F157" i="149"/>
  <c r="F158" i="149"/>
  <c r="F159" i="149"/>
  <c r="F160" i="149"/>
  <c r="F161" i="149"/>
  <c r="F162" i="149"/>
  <c r="F163" i="149"/>
  <c r="F164" i="149"/>
  <c r="F165" i="149"/>
  <c r="F166" i="149"/>
  <c r="F167" i="149"/>
  <c r="F168" i="149"/>
  <c r="F169" i="149"/>
  <c r="F170" i="149"/>
  <c r="F171" i="149"/>
  <c r="F172" i="149"/>
  <c r="F173" i="149"/>
  <c r="F174" i="149"/>
  <c r="F175" i="149"/>
  <c r="F176" i="149"/>
  <c r="F177" i="149"/>
  <c r="F178" i="149"/>
  <c r="F179" i="149"/>
  <c r="F180" i="149"/>
  <c r="F181" i="149"/>
  <c r="F182" i="149"/>
  <c r="F183" i="149"/>
  <c r="F184" i="149"/>
  <c r="F185" i="149"/>
  <c r="F186" i="149"/>
  <c r="F187" i="149"/>
  <c r="F188" i="149"/>
  <c r="F189" i="149"/>
  <c r="F190" i="149"/>
  <c r="F191" i="149"/>
  <c r="F192" i="149"/>
  <c r="F193" i="149"/>
  <c r="F194" i="149"/>
  <c r="F195" i="149"/>
  <c r="F196" i="149"/>
  <c r="F197" i="149"/>
  <c r="F198" i="149"/>
  <c r="F199" i="149"/>
  <c r="F200" i="149"/>
  <c r="F201" i="149"/>
  <c r="F202" i="149"/>
  <c r="F203" i="149"/>
  <c r="F204" i="149"/>
  <c r="F205" i="149"/>
  <c r="F206" i="149"/>
  <c r="F207" i="149"/>
  <c r="F208" i="149"/>
  <c r="F209" i="149"/>
  <c r="F210" i="149"/>
  <c r="F211" i="149"/>
  <c r="F212" i="149"/>
  <c r="F213" i="149"/>
  <c r="F214" i="149"/>
  <c r="F215" i="149"/>
  <c r="F216" i="149"/>
  <c r="F217" i="149"/>
  <c r="F218" i="149"/>
  <c r="F219" i="149"/>
  <c r="F220" i="149"/>
  <c r="F221" i="149"/>
  <c r="F222" i="149"/>
  <c r="F223" i="149"/>
  <c r="F224" i="149"/>
  <c r="F225" i="149"/>
  <c r="F226" i="149"/>
  <c r="F227" i="149"/>
  <c r="F228" i="149"/>
  <c r="F229" i="149"/>
  <c r="F230" i="149"/>
  <c r="F231" i="149"/>
  <c r="F232" i="149"/>
  <c r="F233" i="149"/>
  <c r="F234" i="149"/>
  <c r="F235" i="149"/>
  <c r="F236" i="149"/>
  <c r="F237" i="149"/>
  <c r="F238" i="149"/>
  <c r="F239" i="149"/>
  <c r="F240" i="149"/>
  <c r="F241" i="149"/>
  <c r="F242" i="149"/>
  <c r="F243" i="149"/>
  <c r="F244" i="149"/>
  <c r="F245" i="149"/>
  <c r="F246" i="149"/>
  <c r="F247" i="149"/>
  <c r="F248" i="149"/>
  <c r="F249" i="149"/>
  <c r="F250" i="149"/>
  <c r="F251" i="149"/>
  <c r="F252" i="149"/>
  <c r="F253" i="149"/>
  <c r="F254" i="149"/>
  <c r="F255" i="149"/>
  <c r="F256" i="149"/>
  <c r="F257" i="149"/>
  <c r="F258" i="149"/>
  <c r="F259" i="149"/>
  <c r="F260" i="149"/>
  <c r="F261" i="149"/>
  <c r="F262" i="149"/>
  <c r="F263" i="149"/>
  <c r="F264" i="149"/>
  <c r="F265" i="149"/>
  <c r="F266" i="149"/>
  <c r="F267" i="149"/>
  <c r="F268" i="149"/>
  <c r="F269" i="149"/>
  <c r="F270" i="149"/>
  <c r="F271" i="149"/>
  <c r="F272" i="149"/>
  <c r="F273" i="149"/>
  <c r="F274" i="149"/>
  <c r="F275" i="149"/>
  <c r="F276" i="149"/>
  <c r="F277" i="149"/>
  <c r="F278" i="149"/>
  <c r="F279" i="149"/>
  <c r="F280" i="149"/>
  <c r="F281" i="149"/>
  <c r="F282" i="149"/>
  <c r="F283" i="149"/>
  <c r="F284" i="149"/>
  <c r="F285" i="149"/>
  <c r="F286" i="149"/>
  <c r="F287" i="149"/>
  <c r="F288" i="149"/>
  <c r="F289" i="149"/>
  <c r="F290" i="149"/>
  <c r="F291" i="149"/>
  <c r="F292" i="149"/>
  <c r="F293" i="149"/>
  <c r="F294" i="149"/>
  <c r="F295" i="149"/>
  <c r="F296" i="149"/>
  <c r="F297" i="149"/>
  <c r="F298" i="149"/>
  <c r="F299" i="149"/>
  <c r="F300" i="149"/>
  <c r="F301" i="149"/>
  <c r="F302" i="149"/>
  <c r="F303" i="149"/>
  <c r="F304" i="149"/>
  <c r="F305" i="149"/>
  <c r="F306" i="149"/>
  <c r="F307" i="149"/>
  <c r="F308" i="149"/>
  <c r="F309" i="149"/>
  <c r="F310" i="149"/>
  <c r="F311" i="149"/>
  <c r="F312" i="149"/>
  <c r="F313" i="149"/>
  <c r="F314" i="149"/>
  <c r="F315" i="149"/>
  <c r="F316" i="149"/>
  <c r="F317" i="149"/>
  <c r="F318" i="149"/>
  <c r="F319" i="149"/>
  <c r="F320" i="149"/>
  <c r="F321" i="149"/>
  <c r="F322" i="149"/>
  <c r="F323" i="149"/>
  <c r="F324" i="149"/>
  <c r="F325" i="149"/>
  <c r="F326" i="149"/>
  <c r="F327" i="149"/>
  <c r="F328" i="149"/>
  <c r="F329" i="149"/>
  <c r="F330" i="149"/>
  <c r="F331" i="149"/>
  <c r="F332" i="149"/>
  <c r="F333" i="149"/>
  <c r="F334" i="149"/>
  <c r="F335" i="149"/>
  <c r="F336" i="149"/>
  <c r="F337" i="149"/>
  <c r="F338" i="149"/>
  <c r="F339" i="149"/>
  <c r="F340" i="149"/>
  <c r="F341" i="149"/>
  <c r="F342" i="149"/>
  <c r="F343" i="149"/>
  <c r="F344" i="149"/>
  <c r="F345" i="149"/>
  <c r="F346" i="149"/>
  <c r="F347" i="149"/>
  <c r="F348" i="149"/>
  <c r="F349" i="149"/>
  <c r="F350" i="149"/>
  <c r="F351" i="149"/>
  <c r="F352" i="149"/>
  <c r="F353" i="149"/>
  <c r="F354" i="149"/>
  <c r="F355" i="149"/>
  <c r="F356" i="149"/>
  <c r="F357" i="149"/>
  <c r="F358" i="149"/>
  <c r="F359" i="149"/>
  <c r="F360" i="149"/>
  <c r="F361" i="149"/>
  <c r="F362" i="149"/>
  <c r="F363" i="149"/>
  <c r="F364" i="149"/>
  <c r="F365" i="149"/>
  <c r="F366" i="149"/>
  <c r="F367" i="149"/>
  <c r="F368" i="149"/>
  <c r="F369" i="149"/>
  <c r="F370" i="149"/>
  <c r="F371" i="149"/>
  <c r="F372" i="149"/>
  <c r="F373" i="149"/>
  <c r="F374" i="149"/>
  <c r="F375" i="149"/>
  <c r="F376" i="149"/>
  <c r="F377" i="149"/>
  <c r="F378" i="149"/>
  <c r="F379" i="149"/>
  <c r="F380" i="149"/>
  <c r="F381" i="149"/>
  <c r="F382" i="149"/>
  <c r="F383" i="149"/>
  <c r="F384" i="149"/>
  <c r="F385" i="149"/>
  <c r="F386" i="149"/>
  <c r="F387" i="149"/>
  <c r="F388" i="149"/>
  <c r="F389" i="149"/>
  <c r="F390" i="149"/>
  <c r="F391" i="149"/>
  <c r="F392" i="149"/>
  <c r="F393" i="149"/>
  <c r="F394" i="149"/>
  <c r="F395" i="149"/>
  <c r="F396" i="149"/>
  <c r="F397" i="149"/>
  <c r="F398" i="149"/>
  <c r="F399" i="149"/>
  <c r="F400" i="149"/>
  <c r="F401" i="149"/>
  <c r="F402" i="149"/>
  <c r="F403" i="149"/>
  <c r="F404" i="149"/>
  <c r="F405" i="149"/>
  <c r="F406" i="149"/>
  <c r="F407" i="149"/>
  <c r="F408" i="149"/>
  <c r="F409" i="149"/>
  <c r="F410" i="149"/>
  <c r="F411" i="149"/>
  <c r="F412" i="149"/>
  <c r="F413" i="149"/>
  <c r="F414" i="149"/>
  <c r="F415" i="149"/>
  <c r="F416" i="149"/>
  <c r="F417" i="149"/>
  <c r="F418" i="149"/>
  <c r="F419" i="149"/>
  <c r="F420" i="149"/>
  <c r="F421" i="149"/>
  <c r="F422" i="149"/>
  <c r="F423" i="149"/>
  <c r="F424" i="149"/>
  <c r="F425" i="149"/>
  <c r="F426" i="149"/>
  <c r="F427" i="149"/>
  <c r="F428" i="149"/>
  <c r="F429" i="149"/>
  <c r="F430" i="149"/>
  <c r="F431" i="149"/>
  <c r="F432" i="149"/>
  <c r="F433" i="149"/>
  <c r="F434" i="149"/>
  <c r="F435" i="149"/>
  <c r="F436" i="149"/>
  <c r="F437" i="149"/>
  <c r="F438" i="149"/>
  <c r="F439" i="149"/>
  <c r="F440" i="149"/>
  <c r="F441" i="149"/>
  <c r="F442" i="149"/>
  <c r="F443" i="149"/>
  <c r="F444" i="149"/>
  <c r="F445" i="149"/>
  <c r="F446" i="149"/>
  <c r="F447" i="149"/>
  <c r="F448" i="149"/>
  <c r="F449" i="149"/>
  <c r="F450" i="149"/>
  <c r="F451" i="149"/>
  <c r="F452" i="149"/>
  <c r="F453" i="149"/>
  <c r="F454" i="149"/>
  <c r="F455" i="149"/>
  <c r="F456" i="149"/>
  <c r="F457" i="149"/>
  <c r="F458" i="149"/>
  <c r="F459" i="149"/>
  <c r="F460" i="149"/>
  <c r="F461" i="149"/>
  <c r="F462" i="149"/>
  <c r="F463" i="149"/>
  <c r="F464" i="149"/>
  <c r="F465" i="149"/>
  <c r="F466" i="149"/>
  <c r="F467" i="149"/>
  <c r="F468" i="149"/>
  <c r="F469" i="149"/>
  <c r="F470" i="149"/>
  <c r="F471" i="149"/>
  <c r="F472" i="149"/>
  <c r="F473" i="149"/>
  <c r="F474" i="149"/>
  <c r="F475" i="149"/>
  <c r="F476" i="149"/>
  <c r="F477" i="149"/>
  <c r="F478" i="149"/>
  <c r="F479" i="149"/>
  <c r="F480" i="149"/>
  <c r="F481" i="149"/>
  <c r="F482" i="149"/>
  <c r="F483" i="149"/>
  <c r="F484" i="149"/>
  <c r="F485" i="149"/>
  <c r="F486" i="149"/>
  <c r="F487" i="149"/>
  <c r="F488" i="149"/>
  <c r="F489" i="149"/>
  <c r="F490" i="149"/>
  <c r="F491" i="149"/>
  <c r="F492" i="149"/>
  <c r="F493" i="149"/>
  <c r="F494" i="149"/>
  <c r="F495" i="149"/>
  <c r="F6" i="149"/>
  <c r="D16" i="78"/>
  <c r="E6" i="76" s="1"/>
  <c r="E5" i="76"/>
  <c r="E5" i="132" l="1"/>
  <c r="F496" i="149"/>
  <c r="E13" i="77"/>
  <c r="E40" i="77"/>
  <c r="E41" i="77"/>
  <c r="E42" i="77"/>
  <c r="E10" i="74"/>
  <c r="D10" i="74"/>
  <c r="D9" i="74"/>
  <c r="E9" i="74"/>
  <c r="E8" i="74"/>
  <c r="D8" i="74"/>
  <c r="E7" i="74"/>
  <c r="D7" i="74"/>
  <c r="D6" i="74"/>
  <c r="E6" i="74"/>
  <c r="C6" i="73"/>
  <c r="C5" i="67"/>
  <c r="G5" i="68"/>
  <c r="F5" i="68"/>
  <c r="E5" i="68"/>
  <c r="D5" i="68"/>
  <c r="C5" i="68"/>
  <c r="E5" i="67"/>
  <c r="C13" i="126"/>
  <c r="C5" i="76"/>
  <c r="C7" i="69"/>
  <c r="C8" i="69"/>
  <c r="C9" i="69"/>
  <c r="C10" i="69"/>
  <c r="C6" i="148"/>
  <c r="C7" i="148"/>
  <c r="C8" i="148"/>
  <c r="C9" i="148"/>
  <c r="C10" i="148"/>
  <c r="C6" i="62"/>
  <c r="C7" i="62"/>
  <c r="C8" i="62"/>
  <c r="C9" i="62"/>
  <c r="C5" i="62"/>
  <c r="G494" i="149" l="1"/>
  <c r="C10" i="74"/>
  <c r="C9" i="74"/>
  <c r="C8" i="74"/>
  <c r="C7" i="74"/>
  <c r="C6" i="74"/>
  <c r="C9" i="126"/>
  <c r="C7" i="126" s="1"/>
  <c r="D9" i="60"/>
  <c r="D8" i="60"/>
  <c r="D7" i="60"/>
  <c r="D6" i="60"/>
  <c r="D5" i="60"/>
  <c r="C6" i="58" l="1"/>
  <c r="C7" i="58"/>
  <c r="C8" i="58"/>
  <c r="C9" i="58"/>
  <c r="C5" i="58"/>
  <c r="D9" i="56" l="1"/>
  <c r="D8" i="56" l="1"/>
  <c r="D7" i="56" l="1"/>
  <c r="D6" i="56" l="1"/>
  <c r="D5" i="56" l="1"/>
  <c r="E6" i="56" l="1"/>
  <c r="E7" i="56"/>
  <c r="E8" i="56"/>
  <c r="E5" i="56"/>
  <c r="H5" i="56" l="1"/>
  <c r="I8" i="56"/>
  <c r="I7" i="56" l="1"/>
  <c r="I9" i="56"/>
  <c r="C8" i="117"/>
  <c r="E7" i="51"/>
  <c r="H13" i="51"/>
  <c r="C6" i="117" l="1"/>
  <c r="E8" i="25" l="1"/>
  <c r="E9" i="25"/>
  <c r="E10" i="25"/>
  <c r="E11" i="25"/>
  <c r="E12" i="25"/>
  <c r="E13" i="25"/>
  <c r="F89" i="20" l="1"/>
  <c r="F88" i="20"/>
  <c r="F87" i="20"/>
  <c r="F86" i="20"/>
  <c r="F85" i="20"/>
  <c r="F84" i="20"/>
  <c r="F81" i="20"/>
  <c r="F80" i="20"/>
  <c r="F79" i="20"/>
  <c r="F78" i="20"/>
  <c r="F77" i="20"/>
  <c r="F76" i="20"/>
  <c r="F75" i="20"/>
  <c r="F74" i="20"/>
  <c r="F73" i="20"/>
  <c r="F72" i="20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F18" i="20"/>
  <c r="F17" i="20"/>
  <c r="F16" i="20"/>
  <c r="F15" i="20"/>
  <c r="F14" i="20"/>
  <c r="F13" i="20"/>
  <c r="F12" i="20"/>
  <c r="F11" i="20"/>
  <c r="F10" i="20"/>
  <c r="F9" i="20"/>
  <c r="F8" i="20"/>
  <c r="G8" i="8"/>
  <c r="G9" i="8"/>
  <c r="G10" i="8"/>
  <c r="G11" i="8"/>
  <c r="G7" i="8"/>
  <c r="F9" i="8"/>
  <c r="F10" i="8"/>
  <c r="F11" i="8"/>
  <c r="D9" i="8"/>
  <c r="D10" i="8"/>
  <c r="D11" i="8"/>
  <c r="D8" i="8"/>
  <c r="K10" i="40" l="1"/>
  <c r="K12" i="40"/>
  <c r="K13" i="40"/>
  <c r="C10" i="73" l="1"/>
  <c r="C9" i="73"/>
  <c r="C8" i="73"/>
  <c r="C7" i="73"/>
  <c r="C10" i="72"/>
  <c r="C9" i="72"/>
  <c r="C8" i="72"/>
  <c r="C7" i="72"/>
  <c r="C6" i="72"/>
  <c r="C10" i="71"/>
  <c r="C9" i="71"/>
  <c r="C8" i="71"/>
  <c r="C7" i="71"/>
  <c r="C6" i="71"/>
  <c r="C10" i="70"/>
  <c r="C9" i="70"/>
  <c r="C8" i="70"/>
  <c r="C7" i="70"/>
  <c r="C6" i="70"/>
  <c r="C6" i="69"/>
  <c r="G5" i="67"/>
  <c r="F5" i="67"/>
  <c r="D5" i="67"/>
  <c r="H12" i="51"/>
  <c r="E496" i="149"/>
  <c r="D17" i="141"/>
  <c r="D16" i="141"/>
  <c r="D16" i="140"/>
  <c r="D9" i="138"/>
  <c r="D18" i="138"/>
  <c r="D17" i="138"/>
  <c r="D9" i="141"/>
  <c r="D10" i="141"/>
  <c r="D11" i="141"/>
  <c r="D12" i="141"/>
  <c r="D13" i="141"/>
  <c r="D8" i="141"/>
  <c r="D10" i="140"/>
  <c r="D12" i="140"/>
  <c r="D13" i="140"/>
  <c r="D11" i="140"/>
  <c r="D9" i="140"/>
  <c r="D8" i="140"/>
  <c r="D10" i="139"/>
  <c r="D11" i="139"/>
  <c r="D12" i="139"/>
  <c r="D13" i="139"/>
  <c r="D14" i="139"/>
  <c r="D9" i="139"/>
  <c r="D10" i="138"/>
  <c r="D11" i="138"/>
  <c r="D12" i="138"/>
  <c r="D13" i="138"/>
  <c r="D14" i="138"/>
  <c r="E13" i="51"/>
  <c r="E26" i="77"/>
  <c r="E24" i="77"/>
  <c r="C9" i="61"/>
  <c r="C9" i="29"/>
  <c r="C8" i="76"/>
  <c r="C7" i="76"/>
  <c r="C5" i="121"/>
  <c r="C6" i="121"/>
  <c r="C7" i="121"/>
  <c r="C8" i="121"/>
  <c r="C9" i="121"/>
  <c r="C8" i="61"/>
  <c r="C7" i="61"/>
  <c r="C6" i="61"/>
  <c r="C5" i="61"/>
  <c r="C5" i="60"/>
  <c r="C6" i="60"/>
  <c r="C7" i="60"/>
  <c r="C8" i="60"/>
  <c r="C9" i="60"/>
  <c r="D13" i="82"/>
  <c r="E10" i="76" s="1"/>
  <c r="C10" i="76"/>
  <c r="E25" i="77"/>
  <c r="C5" i="122"/>
  <c r="C6" i="122"/>
  <c r="C7" i="122"/>
  <c r="C8" i="122"/>
  <c r="C9" i="122"/>
  <c r="M13" i="126"/>
  <c r="L13" i="126"/>
  <c r="K13" i="126"/>
  <c r="J13" i="126"/>
  <c r="I13" i="126"/>
  <c r="H13" i="126"/>
  <c r="G13" i="126"/>
  <c r="F13" i="126"/>
  <c r="E13" i="126"/>
  <c r="D13" i="126"/>
  <c r="M9" i="126"/>
  <c r="L9" i="126"/>
  <c r="K9" i="126"/>
  <c r="J9" i="126"/>
  <c r="I9" i="126"/>
  <c r="H9" i="126"/>
  <c r="G9" i="126"/>
  <c r="F9" i="126"/>
  <c r="E9" i="126"/>
  <c r="D9" i="126"/>
  <c r="E12" i="82"/>
  <c r="E9" i="76"/>
  <c r="C9" i="76"/>
  <c r="C16" i="78"/>
  <c r="C6" i="76" s="1"/>
  <c r="E5" i="77"/>
  <c r="E8" i="51"/>
  <c r="F8" i="8"/>
  <c r="E6" i="82"/>
  <c r="E7" i="82"/>
  <c r="E8" i="82"/>
  <c r="E9" i="82"/>
  <c r="E10" i="82"/>
  <c r="E11" i="82"/>
  <c r="E5" i="82"/>
  <c r="E6" i="81"/>
  <c r="E7" i="81"/>
  <c r="E8" i="81"/>
  <c r="E9" i="81"/>
  <c r="E10" i="81"/>
  <c r="E5" i="81"/>
  <c r="E6" i="80"/>
  <c r="E7" i="80"/>
  <c r="E8" i="80"/>
  <c r="E10" i="80"/>
  <c r="E11" i="80"/>
  <c r="E5" i="80"/>
  <c r="E6" i="79"/>
  <c r="E7" i="79"/>
  <c r="E8" i="79"/>
  <c r="E9" i="79"/>
  <c r="E10" i="79"/>
  <c r="E11" i="79"/>
  <c r="E12" i="79"/>
  <c r="E5" i="79"/>
  <c r="E6" i="78"/>
  <c r="E7" i="78"/>
  <c r="E8" i="78"/>
  <c r="E9" i="78"/>
  <c r="E10" i="78"/>
  <c r="E11" i="78"/>
  <c r="E12" i="78"/>
  <c r="E13" i="78"/>
  <c r="E14" i="78"/>
  <c r="E15" i="78"/>
  <c r="E5" i="78"/>
  <c r="E47" i="77"/>
  <c r="E44" i="77"/>
  <c r="E33" i="77"/>
  <c r="E7" i="77"/>
  <c r="E6" i="77"/>
  <c r="E8" i="77"/>
  <c r="E9" i="77"/>
  <c r="E10" i="77"/>
  <c r="E11" i="77"/>
  <c r="E12" i="77"/>
  <c r="E14" i="77"/>
  <c r="E15" i="77"/>
  <c r="E16" i="77"/>
  <c r="E17" i="77"/>
  <c r="E18" i="77"/>
  <c r="E20" i="77"/>
  <c r="E21" i="77"/>
  <c r="E22" i="77"/>
  <c r="E23" i="77"/>
  <c r="E27" i="77"/>
  <c r="E28" i="77"/>
  <c r="E29" i="77"/>
  <c r="E30" i="77"/>
  <c r="E31" i="77"/>
  <c r="E32" i="77"/>
  <c r="E34" i="77"/>
  <c r="E36" i="77"/>
  <c r="E37" i="77"/>
  <c r="E38" i="77"/>
  <c r="E43" i="77"/>
  <c r="E45" i="77"/>
  <c r="E46" i="77"/>
  <c r="E48" i="77"/>
  <c r="E49" i="77"/>
  <c r="E50" i="77"/>
  <c r="D8" i="117"/>
  <c r="E8" i="117"/>
  <c r="F8" i="117"/>
  <c r="G8" i="117"/>
  <c r="H8" i="117"/>
  <c r="I8" i="117"/>
  <c r="H8" i="51"/>
  <c r="H9" i="51"/>
  <c r="H10" i="51"/>
  <c r="H11" i="51"/>
  <c r="E9" i="51"/>
  <c r="E10" i="51"/>
  <c r="E11" i="51"/>
  <c r="E12" i="51"/>
  <c r="C30" i="29"/>
  <c r="C26" i="29"/>
  <c r="F8" i="30"/>
  <c r="F10" i="30"/>
  <c r="F11" i="30"/>
  <c r="F12" i="30"/>
  <c r="F13" i="30"/>
  <c r="E8" i="76" l="1"/>
  <c r="F8" i="76" s="1"/>
  <c r="C11" i="76"/>
  <c r="D6" i="76" s="1"/>
  <c r="F6" i="76"/>
  <c r="E7" i="76"/>
  <c r="E13" i="82"/>
  <c r="E16" i="78"/>
  <c r="G9" i="74"/>
  <c r="G10" i="74"/>
  <c r="H7" i="74"/>
  <c r="G8" i="74"/>
  <c r="D5" i="139"/>
  <c r="D5" i="138"/>
  <c r="I6" i="117"/>
  <c r="E6" i="117"/>
  <c r="F6" i="117"/>
  <c r="H6" i="117"/>
  <c r="G6" i="117"/>
  <c r="D6" i="117"/>
  <c r="E11" i="81"/>
  <c r="E51" i="77"/>
  <c r="F9" i="76"/>
  <c r="F10" i="76"/>
  <c r="D17" i="140"/>
  <c r="D5" i="140"/>
  <c r="D5" i="141"/>
  <c r="E11" i="76" l="1"/>
  <c r="D9" i="76"/>
  <c r="D11" i="76"/>
  <c r="D7" i="76"/>
  <c r="D8" i="76"/>
  <c r="D5" i="76"/>
  <c r="D10" i="76"/>
  <c r="F7" i="76"/>
  <c r="G243" i="149"/>
  <c r="G244" i="149"/>
  <c r="G465" i="149"/>
  <c r="G483" i="149"/>
  <c r="G261" i="149"/>
  <c r="G389" i="149"/>
  <c r="G352" i="149"/>
  <c r="G20" i="149"/>
  <c r="G131" i="149"/>
  <c r="G6" i="74"/>
  <c r="H8" i="74"/>
  <c r="H9" i="74"/>
  <c r="H10" i="74"/>
  <c r="G312" i="149"/>
  <c r="G11" i="149"/>
  <c r="G218" i="149"/>
  <c r="G357" i="149"/>
  <c r="G441" i="149"/>
  <c r="G280" i="149"/>
  <c r="G336" i="149"/>
  <c r="G457" i="149"/>
  <c r="G158" i="149"/>
  <c r="G344" i="149"/>
  <c r="G272" i="149"/>
  <c r="G205" i="149"/>
  <c r="G328" i="149"/>
  <c r="G365" i="149"/>
  <c r="G22" i="149"/>
  <c r="G360" i="149"/>
  <c r="G401" i="149"/>
  <c r="G30" i="149"/>
  <c r="G197" i="149"/>
  <c r="G214" i="149"/>
  <c r="G434" i="149"/>
  <c r="G120" i="149"/>
  <c r="G222" i="149"/>
  <c r="G467" i="149"/>
  <c r="G128" i="149"/>
  <c r="G136" i="149"/>
  <c r="G127" i="149"/>
  <c r="G394" i="149"/>
  <c r="G103" i="149"/>
  <c r="G345" i="149"/>
  <c r="G231" i="149"/>
  <c r="G435" i="149"/>
  <c r="G451" i="149"/>
  <c r="G403" i="149"/>
  <c r="G460" i="149"/>
  <c r="G396" i="149"/>
  <c r="G490" i="149"/>
  <c r="G424" i="149"/>
  <c r="G359" i="149"/>
  <c r="G295" i="149"/>
  <c r="G228" i="149"/>
  <c r="G164" i="149"/>
  <c r="G101" i="149"/>
  <c r="G439" i="149"/>
  <c r="G374" i="149"/>
  <c r="G256" i="149"/>
  <c r="G458" i="149"/>
  <c r="G144" i="149"/>
  <c r="G248" i="149"/>
  <c r="G484" i="149"/>
  <c r="G152" i="149"/>
  <c r="G190" i="149"/>
  <c r="G143" i="149"/>
  <c r="G442" i="149"/>
  <c r="G135" i="149"/>
  <c r="G402" i="149"/>
  <c r="G298" i="149"/>
  <c r="G257" i="149"/>
  <c r="G266" i="149"/>
  <c r="G468" i="149"/>
  <c r="G452" i="149"/>
  <c r="G387" i="149"/>
  <c r="G481" i="149"/>
  <c r="G416" i="149"/>
  <c r="G351" i="149"/>
  <c r="G287" i="149"/>
  <c r="G220" i="149"/>
  <c r="G157" i="149"/>
  <c r="G93" i="149"/>
  <c r="G431" i="149"/>
  <c r="G366" i="149"/>
  <c r="G302" i="149"/>
  <c r="G235" i="149"/>
  <c r="G171" i="149"/>
  <c r="G108" i="149"/>
  <c r="G44" i="149"/>
  <c r="G478" i="149"/>
  <c r="G413" i="149"/>
  <c r="G348" i="149"/>
  <c r="G284" i="149"/>
  <c r="G217" i="149"/>
  <c r="G154" i="149"/>
  <c r="G90" i="149"/>
  <c r="G26" i="149"/>
  <c r="G323" i="149"/>
  <c r="G65" i="149"/>
  <c r="G113" i="149"/>
  <c r="G347" i="149"/>
  <c r="G224" i="149"/>
  <c r="G49" i="149"/>
  <c r="G111" i="149"/>
  <c r="G385" i="149"/>
  <c r="G64" i="149"/>
  <c r="G119" i="149"/>
  <c r="G410" i="149"/>
  <c r="G88" i="149"/>
  <c r="G321" i="149"/>
  <c r="G71" i="149"/>
  <c r="G297" i="149"/>
  <c r="G63" i="149"/>
  <c r="G273" i="149"/>
  <c r="G419" i="149"/>
  <c r="G306" i="149"/>
  <c r="G443" i="149"/>
  <c r="G274" i="149"/>
  <c r="G282" i="149"/>
  <c r="G477" i="149"/>
  <c r="G412" i="149"/>
  <c r="G440" i="149"/>
  <c r="G375" i="149"/>
  <c r="G311" i="149"/>
  <c r="G246" i="149"/>
  <c r="G180" i="149"/>
  <c r="G117" i="149"/>
  <c r="G455" i="149"/>
  <c r="G391" i="149"/>
  <c r="G326" i="149"/>
  <c r="G262" i="149"/>
  <c r="G195" i="149"/>
  <c r="G132" i="149"/>
  <c r="G68" i="149"/>
  <c r="G437" i="149"/>
  <c r="G372" i="149"/>
  <c r="G308" i="149"/>
  <c r="G241" i="149"/>
  <c r="G177" i="149"/>
  <c r="G114" i="149"/>
  <c r="G50" i="149"/>
  <c r="G216" i="149"/>
  <c r="G161" i="149"/>
  <c r="G184" i="149"/>
  <c r="G9" i="149"/>
  <c r="G267" i="149"/>
  <c r="G121" i="149"/>
  <c r="G159" i="149"/>
  <c r="G24" i="149"/>
  <c r="G281" i="149"/>
  <c r="G72" i="149"/>
  <c r="G15" i="149"/>
  <c r="G353" i="149"/>
  <c r="G198" i="149"/>
  <c r="G362" i="149"/>
  <c r="G378" i="149"/>
  <c r="G411" i="149"/>
  <c r="G277" i="149"/>
  <c r="G471" i="149"/>
  <c r="G186" i="149"/>
  <c r="G99" i="149"/>
  <c r="G35" i="149"/>
  <c r="G392" i="149"/>
  <c r="G279" i="149"/>
  <c r="G188" i="149"/>
  <c r="G480" i="149"/>
  <c r="G382" i="149"/>
  <c r="G286" i="149"/>
  <c r="G203" i="149"/>
  <c r="G116" i="149"/>
  <c r="G28" i="149"/>
  <c r="G445" i="149"/>
  <c r="G356" i="149"/>
  <c r="G268" i="149"/>
  <c r="G185" i="149"/>
  <c r="G98" i="149"/>
  <c r="G10" i="149"/>
  <c r="G200" i="149"/>
  <c r="G145" i="149"/>
  <c r="G315" i="149"/>
  <c r="G137" i="149"/>
  <c r="G37" i="149"/>
  <c r="G289" i="149"/>
  <c r="G48" i="149"/>
  <c r="G329" i="149"/>
  <c r="G112" i="149"/>
  <c r="G39" i="149"/>
  <c r="G80" i="149"/>
  <c r="G238" i="149"/>
  <c r="G427" i="149"/>
  <c r="G322" i="149"/>
  <c r="G476" i="149"/>
  <c r="G194" i="149"/>
  <c r="G486" i="149"/>
  <c r="G446" i="149"/>
  <c r="G147" i="149"/>
  <c r="G488" i="149"/>
  <c r="G473" i="149"/>
  <c r="G383" i="149"/>
  <c r="G271" i="149"/>
  <c r="G172" i="149"/>
  <c r="G472" i="149"/>
  <c r="G358" i="149"/>
  <c r="G278" i="149"/>
  <c r="G187" i="149"/>
  <c r="G100" i="149"/>
  <c r="G429" i="149"/>
  <c r="G340" i="149"/>
  <c r="G313" i="149"/>
  <c r="G96" i="149"/>
  <c r="G361" i="149"/>
  <c r="G175" i="149"/>
  <c r="G55" i="149"/>
  <c r="G167" i="149"/>
  <c r="G305" i="149"/>
  <c r="G493" i="149"/>
  <c r="G330" i="149"/>
  <c r="G215" i="149"/>
  <c r="G178" i="149"/>
  <c r="G469" i="149"/>
  <c r="G422" i="149"/>
  <c r="G75" i="149"/>
  <c r="G369" i="149"/>
  <c r="G183" i="149"/>
  <c r="G426" i="149"/>
  <c r="G207" i="149"/>
  <c r="G182" i="149"/>
  <c r="G47" i="149"/>
  <c r="G223" i="149"/>
  <c r="G370" i="149"/>
  <c r="G459" i="149"/>
  <c r="G398" i="149"/>
  <c r="G139" i="149"/>
  <c r="G436" i="149"/>
  <c r="G333" i="149"/>
  <c r="G51" i="149"/>
  <c r="G269" i="149"/>
  <c r="G448" i="149"/>
  <c r="G335" i="149"/>
  <c r="G236" i="149"/>
  <c r="G133" i="149"/>
  <c r="G423" i="149"/>
  <c r="G334" i="149"/>
  <c r="G245" i="149"/>
  <c r="G156" i="149"/>
  <c r="G76" i="149"/>
  <c r="G487" i="149"/>
  <c r="G397" i="149"/>
  <c r="G418" i="149"/>
  <c r="G199" i="149"/>
  <c r="G8" i="149"/>
  <c r="G87" i="149"/>
  <c r="G206" i="149"/>
  <c r="G79" i="149"/>
  <c r="G290" i="149"/>
  <c r="G386" i="149"/>
  <c r="G104" i="149"/>
  <c r="G373" i="149"/>
  <c r="G107" i="149"/>
  <c r="G428" i="149"/>
  <c r="G260" i="149"/>
  <c r="G19" i="149"/>
  <c r="G226" i="149"/>
  <c r="G432" i="149"/>
  <c r="G327" i="149"/>
  <c r="G212" i="149"/>
  <c r="G125" i="149"/>
  <c r="G415" i="149"/>
  <c r="G318" i="149"/>
  <c r="G227" i="149"/>
  <c r="G148" i="149"/>
  <c r="G60" i="149"/>
  <c r="G470" i="149"/>
  <c r="G388" i="149"/>
  <c r="G300" i="149"/>
  <c r="G209" i="149"/>
  <c r="G130" i="149"/>
  <c r="G42" i="149"/>
  <c r="G283" i="149"/>
  <c r="G307" i="149"/>
  <c r="G379" i="149"/>
  <c r="G192" i="149"/>
  <c r="G377" i="149"/>
  <c r="G265" i="149"/>
  <c r="G249" i="149"/>
  <c r="G155" i="149"/>
  <c r="G210" i="149"/>
  <c r="G464" i="149"/>
  <c r="G263" i="149"/>
  <c r="G463" i="149"/>
  <c r="G270" i="149"/>
  <c r="G92" i="149"/>
  <c r="G421" i="149"/>
  <c r="G276" i="149"/>
  <c r="G58" i="149"/>
  <c r="G232" i="149"/>
  <c r="G57" i="149"/>
  <c r="G240" i="149"/>
  <c r="G61" i="149"/>
  <c r="G32" i="149"/>
  <c r="G7" i="149"/>
  <c r="G314" i="149"/>
  <c r="G43" i="149"/>
  <c r="G59" i="149"/>
  <c r="G456" i="149"/>
  <c r="G447" i="149"/>
  <c r="G253" i="149"/>
  <c r="G84" i="149"/>
  <c r="G405" i="149"/>
  <c r="G259" i="149"/>
  <c r="G146" i="149"/>
  <c r="G129" i="149"/>
  <c r="G41" i="149"/>
  <c r="G176" i="149"/>
  <c r="G53" i="149"/>
  <c r="G337" i="149"/>
  <c r="G56" i="149"/>
  <c r="G395" i="149"/>
  <c r="G406" i="149"/>
  <c r="G408" i="149"/>
  <c r="G204" i="149"/>
  <c r="G219" i="149"/>
  <c r="G52" i="149"/>
  <c r="G380" i="149"/>
  <c r="G251" i="149"/>
  <c r="G105" i="149"/>
  <c r="G25" i="149"/>
  <c r="G153" i="149"/>
  <c r="G38" i="149"/>
  <c r="G45" i="149"/>
  <c r="G40" i="149"/>
  <c r="G462" i="149"/>
  <c r="G179" i="149"/>
  <c r="G225" i="149"/>
  <c r="G73" i="149"/>
  <c r="G110" i="149"/>
  <c r="G230" i="149"/>
  <c r="G294" i="149"/>
  <c r="G250" i="149"/>
  <c r="G368" i="149"/>
  <c r="G69" i="149"/>
  <c r="G31" i="149"/>
  <c r="G254" i="149"/>
  <c r="G34" i="149"/>
  <c r="G27" i="149"/>
  <c r="G138" i="149"/>
  <c r="G346" i="149"/>
  <c r="G106" i="149"/>
  <c r="G169" i="149"/>
  <c r="G151" i="149"/>
  <c r="G407" i="149"/>
  <c r="G18" i="149"/>
  <c r="G16" i="149"/>
  <c r="G420" i="149"/>
  <c r="G149" i="149"/>
  <c r="G332" i="149"/>
  <c r="G331" i="149"/>
  <c r="G213" i="149"/>
  <c r="G21" i="149"/>
  <c r="G325" i="149"/>
  <c r="G303" i="149"/>
  <c r="G124" i="149"/>
  <c r="G81" i="149"/>
  <c r="G264" i="149"/>
  <c r="G475" i="149"/>
  <c r="G191" i="149"/>
  <c r="G174" i="149"/>
  <c r="G338" i="149"/>
  <c r="G444" i="149"/>
  <c r="G252" i="149"/>
  <c r="G400" i="149"/>
  <c r="G196" i="149"/>
  <c r="G399" i="149"/>
  <c r="G211" i="149"/>
  <c r="G36" i="149"/>
  <c r="G364" i="149"/>
  <c r="G233" i="149"/>
  <c r="G122" i="149"/>
  <c r="G339" i="149"/>
  <c r="G33" i="149"/>
  <c r="G363" i="149"/>
  <c r="G97" i="149"/>
  <c r="G29" i="149"/>
  <c r="G450" i="149"/>
  <c r="G367" i="149"/>
  <c r="G12" i="149"/>
  <c r="G355" i="149"/>
  <c r="G409" i="149"/>
  <c r="G14" i="149"/>
  <c r="G234" i="149"/>
  <c r="G489" i="149"/>
  <c r="G292" i="149"/>
  <c r="G474" i="149"/>
  <c r="G70" i="149"/>
  <c r="G350" i="149"/>
  <c r="G291" i="149"/>
  <c r="G304" i="149"/>
  <c r="G166" i="149"/>
  <c r="G170" i="149"/>
  <c r="G453" i="149"/>
  <c r="G258" i="149"/>
  <c r="G165" i="149"/>
  <c r="G160" i="149"/>
  <c r="G354" i="149"/>
  <c r="G479" i="149"/>
  <c r="G404" i="149"/>
  <c r="G381" i="149"/>
  <c r="G343" i="149"/>
  <c r="G141" i="149"/>
  <c r="G342" i="149"/>
  <c r="G163" i="149"/>
  <c r="G324" i="149"/>
  <c r="G201" i="149"/>
  <c r="G82" i="149"/>
  <c r="G89" i="149"/>
  <c r="G208" i="149"/>
  <c r="G299" i="149"/>
  <c r="G17" i="149"/>
  <c r="G85" i="149"/>
  <c r="G13" i="149"/>
  <c r="G23" i="149"/>
  <c r="G95" i="149"/>
  <c r="G485" i="149"/>
  <c r="G349" i="149"/>
  <c r="G390" i="149"/>
  <c r="G202" i="149"/>
  <c r="G319" i="149"/>
  <c r="G109" i="149"/>
  <c r="G310" i="149"/>
  <c r="G140" i="149"/>
  <c r="G461" i="149"/>
  <c r="G316" i="149"/>
  <c r="G193" i="149"/>
  <c r="G74" i="149"/>
  <c r="G371" i="149"/>
  <c r="G168" i="149"/>
  <c r="G275" i="149"/>
  <c r="G491" i="149"/>
  <c r="G384" i="149"/>
  <c r="G288" i="149"/>
  <c r="G173" i="149"/>
  <c r="G86" i="149"/>
  <c r="G77" i="149"/>
  <c r="G239" i="149"/>
  <c r="G66" i="149"/>
  <c r="G296" i="149"/>
  <c r="G242" i="149"/>
  <c r="G83" i="149"/>
  <c r="G285" i="149"/>
  <c r="G414" i="149"/>
  <c r="G54" i="149"/>
  <c r="G466" i="149"/>
  <c r="G449" i="149"/>
  <c r="G46" i="149"/>
  <c r="G221" i="149"/>
  <c r="G393" i="149"/>
  <c r="G6" i="149"/>
  <c r="G317" i="149"/>
  <c r="G189" i="149"/>
  <c r="G134" i="149"/>
  <c r="G341" i="149"/>
  <c r="G150" i="149"/>
  <c r="G67" i="149"/>
  <c r="G91" i="149"/>
  <c r="G293" i="149"/>
  <c r="G430" i="149"/>
  <c r="G102" i="149"/>
  <c r="G78" i="149"/>
  <c r="G62" i="149"/>
  <c r="G229" i="149"/>
  <c r="G417" i="149"/>
  <c r="G115" i="149"/>
  <c r="G301" i="149"/>
  <c r="G438" i="149"/>
  <c r="F5" i="76"/>
  <c r="F11" i="76"/>
  <c r="G482" i="149"/>
  <c r="G118" i="149"/>
  <c r="G181" i="149"/>
  <c r="G94" i="149"/>
  <c r="G237" i="149"/>
  <c r="G425" i="149"/>
  <c r="G320" i="149"/>
  <c r="G162" i="149"/>
  <c r="G376" i="149"/>
  <c r="G123" i="149"/>
  <c r="G309" i="149"/>
  <c r="G454" i="149"/>
  <c r="G142" i="149"/>
  <c r="G247" i="149"/>
  <c r="G126" i="149"/>
  <c r="G255" i="149"/>
  <c r="G433" i="149"/>
  <c r="G7" i="74"/>
  <c r="G496" i="149" l="1"/>
  <c r="H6" i="74"/>
</calcChain>
</file>

<file path=xl/sharedStrings.xml><?xml version="1.0" encoding="utf-8"?>
<sst xmlns="http://schemas.openxmlformats.org/spreadsheetml/2006/main" count="2592" uniqueCount="1402">
  <si>
    <t>Cuadro 1</t>
  </si>
  <si>
    <t>Cuadro 2</t>
  </si>
  <si>
    <t>Cuadro 3</t>
  </si>
  <si>
    <t>Indicador</t>
  </si>
  <si>
    <t>Total</t>
  </si>
  <si>
    <t>Cooperativas</t>
  </si>
  <si>
    <t>Mutuales</t>
  </si>
  <si>
    <t>Población Ocupada Total</t>
  </si>
  <si>
    <t>Total Ocupados en el Sector Construcción</t>
  </si>
  <si>
    <t>Relación de Ocupados Construcción /Total de Ocupados</t>
  </si>
  <si>
    <t>Año</t>
  </si>
  <si>
    <t>Fuente: BCCR.</t>
  </si>
  <si>
    <t>Capítulo 1:  Área de vivienda en la economía nacional</t>
  </si>
  <si>
    <t>Cuadro 9</t>
  </si>
  <si>
    <t>Cuadro 10</t>
  </si>
  <si>
    <t>Cantón</t>
  </si>
  <si>
    <t>San José</t>
  </si>
  <si>
    <t>Escazú</t>
  </si>
  <si>
    <t>San Rafael</t>
  </si>
  <si>
    <t>Desamparados</t>
  </si>
  <si>
    <t>Aserrí</t>
  </si>
  <si>
    <t>Mora</t>
  </si>
  <si>
    <t>Goicoechea</t>
  </si>
  <si>
    <t>Santa Ana</t>
  </si>
  <si>
    <t>Alajuelita</t>
  </si>
  <si>
    <t>Tibás</t>
  </si>
  <si>
    <t>Moravia</t>
  </si>
  <si>
    <t>Montes de Oca</t>
  </si>
  <si>
    <t>Curridabat</t>
  </si>
  <si>
    <t>Alajuela</t>
  </si>
  <si>
    <t>Paraíso</t>
  </si>
  <si>
    <t>La Unión</t>
  </si>
  <si>
    <t>Oreamuno</t>
  </si>
  <si>
    <t>El Guarco</t>
  </si>
  <si>
    <t>Heredia</t>
  </si>
  <si>
    <t>Barva</t>
  </si>
  <si>
    <t>Belén</t>
  </si>
  <si>
    <t>Flores</t>
  </si>
  <si>
    <t>Cuadro 11</t>
  </si>
  <si>
    <t>Costa Rica</t>
  </si>
  <si>
    <t>Puriscal</t>
  </si>
  <si>
    <t>Tarrazú</t>
  </si>
  <si>
    <t>Acosta</t>
  </si>
  <si>
    <t>Turrubares</t>
  </si>
  <si>
    <t>Dota</t>
  </si>
  <si>
    <t>León Cortés</t>
  </si>
  <si>
    <t>San Mateo</t>
  </si>
  <si>
    <t>Atenas</t>
  </si>
  <si>
    <t>Naranjo</t>
  </si>
  <si>
    <t>Palmares</t>
  </si>
  <si>
    <t>Poás</t>
  </si>
  <si>
    <t>Orotina</t>
  </si>
  <si>
    <t>San Carlos</t>
  </si>
  <si>
    <t>Alfaro Ruiz</t>
  </si>
  <si>
    <t>Valverde Vega</t>
  </si>
  <si>
    <t>Upala</t>
  </si>
  <si>
    <t>Los Chiles</t>
  </si>
  <si>
    <t>Guatuso</t>
  </si>
  <si>
    <t>Jiménez</t>
  </si>
  <si>
    <t>Turrialba</t>
  </si>
  <si>
    <t>Alvarado</t>
  </si>
  <si>
    <t>Santo Domingo</t>
  </si>
  <si>
    <t>Santa Bárbara</t>
  </si>
  <si>
    <t>San Isidro</t>
  </si>
  <si>
    <t>San Pablo</t>
  </si>
  <si>
    <t>Sarapiquí</t>
  </si>
  <si>
    <t>Liberia</t>
  </si>
  <si>
    <t>Nicoya</t>
  </si>
  <si>
    <t>Santa Cruz</t>
  </si>
  <si>
    <t>Bagaces</t>
  </si>
  <si>
    <t>Carrillo</t>
  </si>
  <si>
    <t>Cañas</t>
  </si>
  <si>
    <t>Abangares</t>
  </si>
  <si>
    <t>Tilarán</t>
  </si>
  <si>
    <t>Nandayure</t>
  </si>
  <si>
    <t>La Cruz</t>
  </si>
  <si>
    <t>Hojancha</t>
  </si>
  <si>
    <t>Puntarenas</t>
  </si>
  <si>
    <t>Esparza</t>
  </si>
  <si>
    <t>Buenos Aires</t>
  </si>
  <si>
    <t>Montes de Oro</t>
  </si>
  <si>
    <t>Osa</t>
  </si>
  <si>
    <t>Aguirre</t>
  </si>
  <si>
    <t>Golfito</t>
  </si>
  <si>
    <t>Coto Brus</t>
  </si>
  <si>
    <t>Parrita</t>
  </si>
  <si>
    <t>Corredores</t>
  </si>
  <si>
    <t>Garabito</t>
  </si>
  <si>
    <t>Limón</t>
  </si>
  <si>
    <t>Pococí</t>
  </si>
  <si>
    <t>Siquirres</t>
  </si>
  <si>
    <t>Talamanca</t>
  </si>
  <si>
    <t>Matina</t>
  </si>
  <si>
    <t>Guácimo</t>
  </si>
  <si>
    <t>Cuadro 13</t>
  </si>
  <si>
    <t>Valor</t>
  </si>
  <si>
    <t>Cuadro 14</t>
  </si>
  <si>
    <t>Número de obras</t>
  </si>
  <si>
    <t>Área</t>
  </si>
  <si>
    <t>Valor promedio por obra</t>
  </si>
  <si>
    <t>Pérez Zeledón</t>
  </si>
  <si>
    <t xml:space="preserve">Cartago </t>
  </si>
  <si>
    <t>Total país</t>
  </si>
  <si>
    <t>Menos de 40</t>
  </si>
  <si>
    <t>De 40 a menos de 70</t>
  </si>
  <si>
    <t>De 70 a menos de 100</t>
  </si>
  <si>
    <t>De 100 a menos de 150</t>
  </si>
  <si>
    <t>De 200 y más</t>
  </si>
  <si>
    <t xml:space="preserve">Tipo de obra </t>
  </si>
  <si>
    <t xml:space="preserve">Capítulo 3: Situación de la vivienda en Costa Rica </t>
  </si>
  <si>
    <t>Tipo de Vivienda</t>
  </si>
  <si>
    <t xml:space="preserve">Total </t>
  </si>
  <si>
    <t>Región</t>
  </si>
  <si>
    <t xml:space="preserve">Central </t>
  </si>
  <si>
    <t>Chorotega</t>
  </si>
  <si>
    <t>Pacífico Central</t>
  </si>
  <si>
    <t>Brunca</t>
  </si>
  <si>
    <t>Huetar Norte</t>
  </si>
  <si>
    <t xml:space="preserve">  Viviendas</t>
  </si>
  <si>
    <t xml:space="preserve">  Ocupantes</t>
  </si>
  <si>
    <t xml:space="preserve">  Promedio de ocupantes por vivienda</t>
  </si>
  <si>
    <t>Tipo de vivienda</t>
  </si>
  <si>
    <t>Casa independiente</t>
  </si>
  <si>
    <t>En fila o contigua</t>
  </si>
  <si>
    <t>En edificio (condominio vertical o apartamento)</t>
  </si>
  <si>
    <t>Cuartería</t>
  </si>
  <si>
    <t>Tugurio</t>
  </si>
  <si>
    <t>Características</t>
  </si>
  <si>
    <t>Metros cuadrados de construcción</t>
  </si>
  <si>
    <t>Viviendas</t>
  </si>
  <si>
    <t>Peso relativo</t>
  </si>
  <si>
    <t>Ocupantes</t>
  </si>
  <si>
    <t>Estado</t>
  </si>
  <si>
    <t xml:space="preserve">Bueno </t>
  </si>
  <si>
    <t>Regular</t>
  </si>
  <si>
    <t>Malo</t>
  </si>
  <si>
    <t>Central</t>
  </si>
  <si>
    <t>Calificación de la vivienda</t>
  </si>
  <si>
    <t xml:space="preserve">  Inaceptables</t>
  </si>
  <si>
    <t xml:space="preserve">  Deficientes</t>
  </si>
  <si>
    <t xml:space="preserve">  Aceptables</t>
  </si>
  <si>
    <t xml:space="preserve">  Óptimas</t>
  </si>
  <si>
    <t xml:space="preserve">  Total país</t>
  </si>
  <si>
    <t>Viviendas ocupadas</t>
  </si>
  <si>
    <t>Viviendas con hacinamiento por aposento</t>
  </si>
  <si>
    <t>Servicios básicos</t>
  </si>
  <si>
    <t xml:space="preserve">  No tiene servicios</t>
  </si>
  <si>
    <t xml:space="preserve">  Servicios deficientes</t>
  </si>
  <si>
    <t xml:space="preserve">  Servicios óptimos</t>
  </si>
  <si>
    <t xml:space="preserve">        </t>
  </si>
  <si>
    <t>Casa en condominio o residencial cerrado</t>
  </si>
  <si>
    <t>Acueducto A y A</t>
  </si>
  <si>
    <t>Acueducto Rural o Municipal, Empresa o Cooperativa</t>
  </si>
  <si>
    <t>-</t>
  </si>
  <si>
    <t>Tubería dentro de la vivienda</t>
  </si>
  <si>
    <t>Sistema de eliminación de basura</t>
  </si>
  <si>
    <t>Total                                             viviendas</t>
  </si>
  <si>
    <t>Peso                                                                             relativo</t>
  </si>
  <si>
    <t>En edificio           
(condominio vertical o apartamento)</t>
  </si>
  <si>
    <t>No tiene</t>
  </si>
  <si>
    <t>Disponibilidad de servicios básicos</t>
  </si>
  <si>
    <t>Tipo de tenencia de la vivienda</t>
  </si>
  <si>
    <t>No dispone de servicios básicos</t>
  </si>
  <si>
    <t>Servicios deficientes</t>
  </si>
  <si>
    <t>Servicios óptimos</t>
  </si>
  <si>
    <t xml:space="preserve">Peso relativo de viviendas que no disponen de servicios básicos y servicios deficientes, con respecto a total país </t>
  </si>
  <si>
    <t xml:space="preserve">Viviendas </t>
  </si>
  <si>
    <t xml:space="preserve">  Propia totalmente pagada</t>
  </si>
  <si>
    <t xml:space="preserve">  Propia pagando a plazos</t>
  </si>
  <si>
    <t xml:space="preserve">  Alquilada</t>
  </si>
  <si>
    <t xml:space="preserve">  En precario</t>
  </si>
  <si>
    <t xml:space="preserve">  Otro (cedida, prestada)</t>
  </si>
  <si>
    <t>Cartago*</t>
  </si>
  <si>
    <t>Heredia*</t>
  </si>
  <si>
    <t xml:space="preserve">Brunca </t>
  </si>
  <si>
    <t xml:space="preserve">  Viviendas en mal estado</t>
  </si>
  <si>
    <t xml:space="preserve">  Viviendas en regular estado con hacinamiento</t>
  </si>
  <si>
    <t xml:space="preserve">  Viviendas en buen estado con hacinamiento</t>
  </si>
  <si>
    <t>Nº de Casos</t>
  </si>
  <si>
    <t>Tasa de crecimiento anual del monto del bono promedio real</t>
  </si>
  <si>
    <t>Fuente: BCCR y BANHVI.</t>
  </si>
  <si>
    <t>Fuente: BANHVI.</t>
  </si>
  <si>
    <t>Bancos Estatales</t>
  </si>
  <si>
    <t>Bancos Privados</t>
  </si>
  <si>
    <t>Bancos Creados por leyes especiales</t>
  </si>
  <si>
    <t>Instituciones Autónomas</t>
  </si>
  <si>
    <t xml:space="preserve"> Estrato 2</t>
  </si>
  <si>
    <t xml:space="preserve"> Estrato 3</t>
  </si>
  <si>
    <t xml:space="preserve"> Estrato 4</t>
  </si>
  <si>
    <t xml:space="preserve"> Estrato 5</t>
  </si>
  <si>
    <t>Lote y Construcción</t>
  </si>
  <si>
    <t>Femenino</t>
  </si>
  <si>
    <t>Masculino</t>
  </si>
  <si>
    <t>Casa de maestro</t>
  </si>
  <si>
    <t>Total de bonos pagados</t>
  </si>
  <si>
    <t>Bonos pagados a extranjeros</t>
  </si>
  <si>
    <t>Bonos pagados a nacionales</t>
  </si>
  <si>
    <t xml:space="preserve">  San José*</t>
  </si>
  <si>
    <t xml:space="preserve">  Escazú*</t>
  </si>
  <si>
    <t xml:space="preserve">  Desamparados*</t>
  </si>
  <si>
    <t xml:space="preserve">  Puriscal</t>
  </si>
  <si>
    <t xml:space="preserve">  Tarrazú</t>
  </si>
  <si>
    <t xml:space="preserve">  Aserrí*</t>
  </si>
  <si>
    <t xml:space="preserve">  Mora*           </t>
  </si>
  <si>
    <t xml:space="preserve">  Goicoechea*</t>
  </si>
  <si>
    <t xml:space="preserve">  Santa Ana*</t>
  </si>
  <si>
    <t xml:space="preserve">  Alajuelita*</t>
  </si>
  <si>
    <t xml:space="preserve">  Tibás*</t>
  </si>
  <si>
    <t xml:space="preserve">  Moravia*</t>
  </si>
  <si>
    <t xml:space="preserve">  Montes de Oca*</t>
  </si>
  <si>
    <t xml:space="preserve">  Turrubares</t>
  </si>
  <si>
    <t xml:space="preserve">  Dota</t>
  </si>
  <si>
    <t xml:space="preserve">  Curridabat*</t>
  </si>
  <si>
    <t xml:space="preserve">  Pérez Zeledón</t>
  </si>
  <si>
    <t xml:space="preserve">  León Cortés</t>
  </si>
  <si>
    <t xml:space="preserve">  Alajuela*</t>
  </si>
  <si>
    <t xml:space="preserve">  San Ramón</t>
  </si>
  <si>
    <t xml:space="preserve">  Grecia</t>
  </si>
  <si>
    <t xml:space="preserve">  San Mateo</t>
  </si>
  <si>
    <t xml:space="preserve">  Atenas*</t>
  </si>
  <si>
    <t xml:space="preserve">  Naranjo</t>
  </si>
  <si>
    <t xml:space="preserve">  Palmares</t>
  </si>
  <si>
    <t xml:space="preserve">  Poás*</t>
  </si>
  <si>
    <t xml:space="preserve">  Orotina</t>
  </si>
  <si>
    <t xml:space="preserve">  San Carlos</t>
  </si>
  <si>
    <t xml:space="preserve">  Alfaro Ruiz</t>
  </si>
  <si>
    <t xml:space="preserve">  Valverde Vega</t>
  </si>
  <si>
    <t xml:space="preserve">  Upala</t>
  </si>
  <si>
    <t xml:space="preserve">  Los Chiles</t>
  </si>
  <si>
    <t xml:space="preserve">  Guatuso</t>
  </si>
  <si>
    <t>Paraíso*</t>
  </si>
  <si>
    <t>La Unión*</t>
  </si>
  <si>
    <t>Alvarado*</t>
  </si>
  <si>
    <t>Oreamuno*</t>
  </si>
  <si>
    <t>Barva*</t>
  </si>
  <si>
    <t>Santo Domingo*</t>
  </si>
  <si>
    <t>Sta. Bárbara*</t>
  </si>
  <si>
    <t>San Rafael*</t>
  </si>
  <si>
    <t>S. Isidro*</t>
  </si>
  <si>
    <t>Belén*</t>
  </si>
  <si>
    <t>Flores*</t>
  </si>
  <si>
    <t>S. Pablo*</t>
  </si>
  <si>
    <t>Sta. Cruz</t>
  </si>
  <si>
    <t>Dentro del GAM</t>
  </si>
  <si>
    <t>Fuera del GAM</t>
  </si>
  <si>
    <t xml:space="preserve">Número </t>
  </si>
  <si>
    <t>Alajuela (excepto Sarapiquí)</t>
  </si>
  <si>
    <t>San Ramón (excepto Peñas Blancas)</t>
  </si>
  <si>
    <t>Sarapiquí (Llanuras del Gaspar y Cureña)</t>
  </si>
  <si>
    <t>Monto nominal                                                                                                  (en colones)</t>
  </si>
  <si>
    <t xml:space="preserve">Liberia </t>
  </si>
  <si>
    <t xml:space="preserve">Nicoya </t>
  </si>
  <si>
    <t xml:space="preserve">Bagaces </t>
  </si>
  <si>
    <t>Monto nominal                (en colones)</t>
  </si>
  <si>
    <t xml:space="preserve">Monto nominal                                                                                               (en colones) </t>
  </si>
  <si>
    <t xml:space="preserve">Monto nominal                                                                                            (en colones) </t>
  </si>
  <si>
    <t>Alajuela (Sarapiquí)</t>
  </si>
  <si>
    <t>San Ramón (Peñas Blancas)</t>
  </si>
  <si>
    <t>Sarapiquí (La Virgen, Puerto Viejo y Horquetas)</t>
  </si>
  <si>
    <t>Pobreza extrema</t>
  </si>
  <si>
    <t>Pobreza no extrema</t>
  </si>
  <si>
    <t xml:space="preserve">Región </t>
  </si>
  <si>
    <t>De 150 a menos de 200</t>
  </si>
  <si>
    <t xml:space="preserve"> Estrato 6</t>
  </si>
  <si>
    <t>Huetar Caribe</t>
  </si>
  <si>
    <t xml:space="preserve">  Total de viviendas </t>
  </si>
  <si>
    <t xml:space="preserve">  Total de hogares</t>
  </si>
  <si>
    <t>Alcantarilla o Cloaca</t>
  </si>
  <si>
    <t>Tanque Séptico</t>
  </si>
  <si>
    <t>Valores absolutos</t>
  </si>
  <si>
    <t>Valores relativos</t>
  </si>
  <si>
    <t xml:space="preserve">Monto nominal                                      (en colones) </t>
  </si>
  <si>
    <t>No pobre</t>
  </si>
  <si>
    <t>Nivel de pobreza</t>
  </si>
  <si>
    <t>Política Monetaria</t>
  </si>
  <si>
    <t>Básica Pasiva</t>
  </si>
  <si>
    <t>Tasas (promedio anual)</t>
  </si>
  <si>
    <t>Tasa de Variación Población Ocupada</t>
  </si>
  <si>
    <t>Tasa de Variación Ocupados en Construcción</t>
  </si>
  <si>
    <t>Cuadro 7</t>
  </si>
  <si>
    <t>Cuadro 8</t>
  </si>
  <si>
    <t>Cuadro 15</t>
  </si>
  <si>
    <t>Cuadro 16</t>
  </si>
  <si>
    <t>Cuadro 17</t>
  </si>
  <si>
    <t>Cuadro 18</t>
  </si>
  <si>
    <t>Cuadro 19</t>
  </si>
  <si>
    <t>Cuadro 20</t>
  </si>
  <si>
    <t>Cuadro 21</t>
  </si>
  <si>
    <t>Tipo de disposición de excretas</t>
  </si>
  <si>
    <t>Total 
viviendas</t>
  </si>
  <si>
    <t>Región y tipo de tenencia</t>
  </si>
  <si>
    <t>Región y tipo de vivienda</t>
  </si>
  <si>
    <t>Total hogares</t>
  </si>
  <si>
    <t>Monto promedio de alquiler</t>
  </si>
  <si>
    <t>Variables de Alquiler</t>
  </si>
  <si>
    <t>Viviendas alquiladas con monto de alquiler conocido</t>
  </si>
  <si>
    <t>Porcentaje de viviendas alquiladas con monto de alquiler conocido</t>
  </si>
  <si>
    <t>Faltante de vivienda</t>
  </si>
  <si>
    <t>Faltante cuantitativo</t>
  </si>
  <si>
    <t>Faltante cualitativo</t>
  </si>
  <si>
    <t>Región y tipo de tenencia de la vivienda</t>
  </si>
  <si>
    <t>Cuadro 30</t>
  </si>
  <si>
    <t>Monto del bono promedio nominal</t>
  </si>
  <si>
    <t xml:space="preserve">Monto del bono promedio real </t>
  </si>
  <si>
    <t>Cuadro 32</t>
  </si>
  <si>
    <t>Cuadro 33</t>
  </si>
  <si>
    <t>Cuadro 34</t>
  </si>
  <si>
    <t>Cuadro 35</t>
  </si>
  <si>
    <t>Cuadro 36</t>
  </si>
  <si>
    <t>Cuadro 37</t>
  </si>
  <si>
    <t>Cuadro 38</t>
  </si>
  <si>
    <t>Cuadro 39</t>
  </si>
  <si>
    <t>Cuadro 40</t>
  </si>
  <si>
    <t>Cuadro 41</t>
  </si>
  <si>
    <t>Cuadro 42</t>
  </si>
  <si>
    <t>Cuadro 43</t>
  </si>
  <si>
    <t>Cuadro 44</t>
  </si>
  <si>
    <t>Cuadro 45</t>
  </si>
  <si>
    <t>Cuadro 46</t>
  </si>
  <si>
    <t xml:space="preserve">Monto promedio del BFV                                                                                                                                                                                                                         (en colones) </t>
  </si>
  <si>
    <t>Monto promedio del BFV 
(en colones)</t>
  </si>
  <si>
    <t xml:space="preserve">Monto                                   (en colones) </t>
  </si>
  <si>
    <t xml:space="preserve">Monto                                                                                                                                                                                                                        (en colones) </t>
  </si>
  <si>
    <t xml:space="preserve">  Central</t>
  </si>
  <si>
    <t xml:space="preserve">  Chorotega</t>
  </si>
  <si>
    <t xml:space="preserve">  Pacífico Central</t>
  </si>
  <si>
    <t xml:space="preserve">  Brunca</t>
  </si>
  <si>
    <t xml:space="preserve">  Huetar Caribe</t>
  </si>
  <si>
    <t xml:space="preserve">  Huetar Norte</t>
  </si>
  <si>
    <t>Procedencia del agua</t>
  </si>
  <si>
    <t>Tipo de abastacimiento de agua</t>
  </si>
  <si>
    <t xml:space="preserve">  San José</t>
  </si>
  <si>
    <t xml:space="preserve">  Escazú</t>
  </si>
  <si>
    <t xml:space="preserve">  Desamparados</t>
  </si>
  <si>
    <t xml:space="preserve">  Aserrí</t>
  </si>
  <si>
    <t xml:space="preserve">  Mora</t>
  </si>
  <si>
    <t xml:space="preserve">  Goicoechea</t>
  </si>
  <si>
    <t xml:space="preserve">  Santa Ana</t>
  </si>
  <si>
    <t xml:space="preserve">  Alajuelita</t>
  </si>
  <si>
    <t xml:space="preserve">  Acosta</t>
  </si>
  <si>
    <t xml:space="preserve">  Tibás</t>
  </si>
  <si>
    <t xml:space="preserve">  Moravia</t>
  </si>
  <si>
    <t xml:space="preserve">  Montes de Oca</t>
  </si>
  <si>
    <t xml:space="preserve">  Curridabat</t>
  </si>
  <si>
    <t xml:space="preserve">  Alajuela</t>
  </si>
  <si>
    <t xml:space="preserve">  Atenas</t>
  </si>
  <si>
    <t xml:space="preserve">  Poás</t>
  </si>
  <si>
    <t xml:space="preserve">  Cartago </t>
  </si>
  <si>
    <t xml:space="preserve">  Paraíso</t>
  </si>
  <si>
    <t xml:space="preserve">  La Unión</t>
  </si>
  <si>
    <t xml:space="preserve">  Jiménez</t>
  </si>
  <si>
    <t xml:space="preserve">  Turrialba</t>
  </si>
  <si>
    <t xml:space="preserve">  Alvarado</t>
  </si>
  <si>
    <t xml:space="preserve">  Oreamuno</t>
  </si>
  <si>
    <t xml:space="preserve">  El Guarco</t>
  </si>
  <si>
    <t xml:space="preserve">  Heredia</t>
  </si>
  <si>
    <t xml:space="preserve">  Barva</t>
  </si>
  <si>
    <t xml:space="preserve">  Santo Domingo</t>
  </si>
  <si>
    <t xml:space="preserve">  Santa Bárbara</t>
  </si>
  <si>
    <t xml:space="preserve">  San Rafael</t>
  </si>
  <si>
    <t xml:space="preserve">  San Isidro</t>
  </si>
  <si>
    <t xml:space="preserve">  Belén</t>
  </si>
  <si>
    <t xml:space="preserve">  Flores</t>
  </si>
  <si>
    <t xml:space="preserve">  San Pablo</t>
  </si>
  <si>
    <t xml:space="preserve">  Sarapiquí</t>
  </si>
  <si>
    <t xml:space="preserve">  Liberia</t>
  </si>
  <si>
    <t xml:space="preserve">  Nicoya</t>
  </si>
  <si>
    <t xml:space="preserve">  Santa Cruz</t>
  </si>
  <si>
    <t xml:space="preserve">  Bagaces</t>
  </si>
  <si>
    <t xml:space="preserve">  Carrillo</t>
  </si>
  <si>
    <t xml:space="preserve">  Cañas</t>
  </si>
  <si>
    <t xml:space="preserve">  Abangares</t>
  </si>
  <si>
    <t xml:space="preserve">  Tilarán</t>
  </si>
  <si>
    <t xml:space="preserve">  Nandayure</t>
  </si>
  <si>
    <t xml:space="preserve">  La Cruz</t>
  </si>
  <si>
    <t xml:space="preserve">  Hojancha</t>
  </si>
  <si>
    <t xml:space="preserve">  Puntarenas</t>
  </si>
  <si>
    <t xml:space="preserve">  Esparza</t>
  </si>
  <si>
    <t xml:space="preserve">  Buenos Aires</t>
  </si>
  <si>
    <t xml:space="preserve">  Montes de Oro</t>
  </si>
  <si>
    <t xml:space="preserve">  Osa</t>
  </si>
  <si>
    <t xml:space="preserve">  Aguirre</t>
  </si>
  <si>
    <t xml:space="preserve">  Golfito</t>
  </si>
  <si>
    <t xml:space="preserve">  Coto Brus</t>
  </si>
  <si>
    <t xml:space="preserve">  Parrita</t>
  </si>
  <si>
    <t xml:space="preserve">  Corredores</t>
  </si>
  <si>
    <t xml:space="preserve">  Garabito</t>
  </si>
  <si>
    <t xml:space="preserve">  Limón</t>
  </si>
  <si>
    <t xml:space="preserve">  Pococí</t>
  </si>
  <si>
    <t xml:space="preserve">  Siquirres</t>
  </si>
  <si>
    <t xml:space="preserve">  Talamanca</t>
  </si>
  <si>
    <t xml:space="preserve">  Matina</t>
  </si>
  <si>
    <t xml:space="preserve">  Guácimo</t>
  </si>
  <si>
    <t xml:space="preserve">  Camión recolector</t>
  </si>
  <si>
    <t xml:space="preserve">  Se bota en hueco o se entierra</t>
  </si>
  <si>
    <t xml:space="preserve">  Se quema</t>
  </si>
  <si>
    <t xml:space="preserve">  Se bota en lote baldío</t>
  </si>
  <si>
    <t xml:space="preserve">  Otro</t>
  </si>
  <si>
    <t xml:space="preserve">  Otra (cedida, prestada)</t>
  </si>
  <si>
    <t xml:space="preserve">  Casa en condominio o residencial cerrado</t>
  </si>
  <si>
    <t xml:space="preserve">  Casa independiente</t>
  </si>
  <si>
    <t xml:space="preserve">  En fila o contigua</t>
  </si>
  <si>
    <t xml:space="preserve">  Cuartería</t>
  </si>
  <si>
    <t xml:space="preserve">  En edificio (condominio vertical o apartamento)</t>
  </si>
  <si>
    <t xml:space="preserve">  Otra tenencia (cedida, prestada)</t>
  </si>
  <si>
    <t xml:space="preserve">  Cartago</t>
  </si>
  <si>
    <t xml:space="preserve">  Vásquez de Coronado </t>
  </si>
  <si>
    <t xml:space="preserve">  Zarcero</t>
  </si>
  <si>
    <t xml:space="preserve">  Oreamuno </t>
  </si>
  <si>
    <t xml:space="preserve">  Osa </t>
  </si>
  <si>
    <t xml:space="preserve">  Parrita </t>
  </si>
  <si>
    <t xml:space="preserve">  Vásquez de Coronado</t>
  </si>
  <si>
    <t xml:space="preserve">  Vásquez de Coronado*</t>
  </si>
  <si>
    <t>Vásquez de Coronado</t>
  </si>
  <si>
    <t xml:space="preserve">Grupos de área </t>
  </si>
  <si>
    <t xml:space="preserve">Capítulo 4: Aporte del SFNV al área habitacional  </t>
  </si>
  <si>
    <t>No tiene tubería</t>
  </si>
  <si>
    <t xml:space="preserve">Tubería fuera de la vivienda </t>
  </si>
  <si>
    <t>Porcentaje de ingreso neto promedio del hogar que gasta en alquiler</t>
  </si>
  <si>
    <t>Cuadro 4</t>
  </si>
  <si>
    <t>Cuadro 5</t>
  </si>
  <si>
    <t>Cuadro 6</t>
  </si>
  <si>
    <t>Colones</t>
  </si>
  <si>
    <t>Dólares</t>
  </si>
  <si>
    <t>Bancos estatales</t>
  </si>
  <si>
    <t>Bancos privados</t>
  </si>
  <si>
    <t>Entidades financieras no bancarias</t>
  </si>
  <si>
    <t>Cuadro 12</t>
  </si>
  <si>
    <t>Cuadro 24</t>
  </si>
  <si>
    <t>Cuadro 22</t>
  </si>
  <si>
    <t>Cuadro 23</t>
  </si>
  <si>
    <t>Cuadro 25</t>
  </si>
  <si>
    <t>Cuadro 26</t>
  </si>
  <si>
    <t>Cuadro 27</t>
  </si>
  <si>
    <t>Cuadro 28</t>
  </si>
  <si>
    <t>Cuadro 29</t>
  </si>
  <si>
    <t>Tabla de contenido</t>
  </si>
  <si>
    <t>Capítulo 1</t>
  </si>
  <si>
    <t>Capítulo 2</t>
  </si>
  <si>
    <t>Capítulo 3</t>
  </si>
  <si>
    <t>Capítulo 4</t>
  </si>
  <si>
    <t>Área de vivienda en la economía nacional</t>
  </si>
  <si>
    <t xml:space="preserve">Situación de la vivienda en Costa Rica </t>
  </si>
  <si>
    <t xml:space="preserve">Aporte del SFNV al área habitacional  </t>
  </si>
  <si>
    <t>Tabla de contenido - Capítulos</t>
  </si>
  <si>
    <t>Vivienda</t>
  </si>
  <si>
    <t>Construcción</t>
  </si>
  <si>
    <t>Sector</t>
  </si>
  <si>
    <t>Tasa de variaciòn anual en Vivienda</t>
  </si>
  <si>
    <t>Cuadro 47</t>
  </si>
  <si>
    <t>Características de la vivienda</t>
  </si>
  <si>
    <t/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</si>
  <si>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</si>
  <si>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</si>
  <si>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</si>
  <si>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</si>
  <si>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</si>
  <si>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</si>
  <si>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</si>
  <si>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</si>
  <si>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</si>
  <si>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</si>
  <si>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Déficit Habitacional</t>
  </si>
  <si>
    <t>Déficit cuantitativo</t>
  </si>
  <si>
    <t>Déficit cualitativo</t>
  </si>
  <si>
    <t>Total de bonos</t>
  </si>
  <si>
    <t>Concepto</t>
  </si>
  <si>
    <t>Producto Interno Bruto a precios de mercado</t>
  </si>
  <si>
    <t>Fuente: Banco Central de Costa Rica (BCCR).</t>
  </si>
  <si>
    <t xml:space="preserve">Valor </t>
  </si>
  <si>
    <t>Valor promedio   por obra</t>
  </si>
  <si>
    <t>Miembros por hogar</t>
  </si>
  <si>
    <t>Ocupados por hogar</t>
  </si>
  <si>
    <t>Ingreso per cápita del hogar</t>
  </si>
  <si>
    <t>Capítulo 5: Metas de Desarrollo Sostenible</t>
  </si>
  <si>
    <t>Cuadro 55</t>
  </si>
  <si>
    <t xml:space="preserve">Aporte </t>
  </si>
  <si>
    <t>IPM</t>
  </si>
  <si>
    <t>Dimensión Vivienda e Internet</t>
  </si>
  <si>
    <t>Cuadro 56</t>
  </si>
  <si>
    <t>Sector social</t>
  </si>
  <si>
    <t xml:space="preserve">  Salud</t>
  </si>
  <si>
    <t xml:space="preserve">  Educación</t>
  </si>
  <si>
    <t xml:space="preserve">  Protección social</t>
  </si>
  <si>
    <t xml:space="preserve">  Vivienda</t>
  </si>
  <si>
    <t>Cuadro 57</t>
  </si>
  <si>
    <t>Habitantes</t>
  </si>
  <si>
    <t>Peso con respecto a total país</t>
  </si>
  <si>
    <t>Cuadro 58</t>
  </si>
  <si>
    <t>Capítulo 5</t>
  </si>
  <si>
    <t xml:space="preserve">Metas de Desarrollo Sostenible  </t>
  </si>
  <si>
    <t>Impuestos a los productos y las importaciones (netos de subvenciones</t>
  </si>
  <si>
    <t>Valor agregado a precios básicos</t>
  </si>
  <si>
    <t xml:space="preserve">   Agricultura, silvicultura y pesca </t>
  </si>
  <si>
    <t xml:space="preserve">   Minas y canteras </t>
  </si>
  <si>
    <t xml:space="preserve">   Manufactura</t>
  </si>
  <si>
    <t xml:space="preserve">   Electricidad, agua y servicios de saneamiento </t>
  </si>
  <si>
    <t xml:space="preserve">   Construcción</t>
  </si>
  <si>
    <t xml:space="preserve">   Comercio al por mayor y al por menor, reparación de vehículos </t>
  </si>
  <si>
    <t xml:space="preserve">   Transporte y almacenamiento </t>
  </si>
  <si>
    <t xml:space="preserve">    Actividades de alojamiento y servicios de comida </t>
  </si>
  <si>
    <t xml:space="preserve">    Información y comunicaciones </t>
  </si>
  <si>
    <t xml:space="preserve">    Actividades financieras y de seguros </t>
  </si>
  <si>
    <t xml:space="preserve">    Actividades inmobiliarias </t>
  </si>
  <si>
    <t xml:space="preserve">    Actividades profesionales, científicas, técnicas, administrativas y servicios de apoyo</t>
  </si>
  <si>
    <t xml:space="preserve">    Administración pública y planes de seguridad social de afiliación obligatoria </t>
  </si>
  <si>
    <t xml:space="preserve">    Enseñanza y actividades de la salud humana y de asistencia social </t>
  </si>
  <si>
    <t xml:space="preserve">    Otras actividades </t>
  </si>
  <si>
    <t>Cuadro 48</t>
  </si>
  <si>
    <t>Cuadro 49</t>
  </si>
  <si>
    <t>Cuadro 50</t>
  </si>
  <si>
    <t xml:space="preserve">Año </t>
  </si>
  <si>
    <t>Cuadro 51</t>
  </si>
  <si>
    <t>Cuadro 52</t>
  </si>
  <si>
    <t>Cuadro 53</t>
  </si>
  <si>
    <t>Cuadro 54</t>
  </si>
  <si>
    <t>Zona</t>
  </si>
  <si>
    <t>Urbana</t>
  </si>
  <si>
    <t>Rural</t>
  </si>
  <si>
    <t>Número de hogares</t>
  </si>
  <si>
    <t>Total de hogares pobres</t>
  </si>
  <si>
    <t>Dimensión de Educación</t>
  </si>
  <si>
    <t>No asistencia a la educación regular</t>
  </si>
  <si>
    <t>Rezago educativo</t>
  </si>
  <si>
    <t>Sin logro de bachillerato</t>
  </si>
  <si>
    <t>Bajo desarrollo de capital humano</t>
  </si>
  <si>
    <t>Dimensión Salud</t>
  </si>
  <si>
    <t>Sin seguro de salud</t>
  </si>
  <si>
    <t>Sin servicio de agua</t>
  </si>
  <si>
    <t>Sin eliminación de excretas</t>
  </si>
  <si>
    <t>Sin eliminación de basura</t>
  </si>
  <si>
    <t>Dimensión Vivienda y uso de internet</t>
  </si>
  <si>
    <t>Mal estado del techo o el piso</t>
  </si>
  <si>
    <t>Mal estado de las paredes exteriores</t>
  </si>
  <si>
    <t>Hacinamiento</t>
  </si>
  <si>
    <t>Dimensión Trabajo</t>
  </si>
  <si>
    <t>Desempleo de larga duración y personas desalentadas</t>
  </si>
  <si>
    <t>Incumplimiento de salario mínimo</t>
  </si>
  <si>
    <t>Incumplimiento de otros derechos laborales</t>
  </si>
  <si>
    <t>Empleo independiente informal</t>
  </si>
  <si>
    <t>Dimensión Protección Social</t>
  </si>
  <si>
    <t>Personas adultas mayores sin pensión</t>
  </si>
  <si>
    <t>Personas con discapacidad sin transferencias</t>
  </si>
  <si>
    <t>Fuera de la fuerza de trabajo por obligaciones familiares</t>
  </si>
  <si>
    <t>Índice / Dimensión / Región</t>
  </si>
  <si>
    <t>Dimensión / Privación</t>
  </si>
  <si>
    <t xml:space="preserve">   Casa</t>
  </si>
  <si>
    <t xml:space="preserve">   Condominio</t>
  </si>
  <si>
    <t xml:space="preserve">   Casa interés social-exonerada</t>
  </si>
  <si>
    <t xml:space="preserve">   Apartamento</t>
  </si>
  <si>
    <t xml:space="preserve">   Apartamento unifamiliar</t>
  </si>
  <si>
    <t xml:space="preserve">   Transformación a condominio</t>
  </si>
  <si>
    <t xml:space="preserve">   Cabaña</t>
  </si>
  <si>
    <t>Región / Zona</t>
  </si>
  <si>
    <t xml:space="preserve">  Rural</t>
  </si>
  <si>
    <t xml:space="preserve"> Central</t>
  </si>
  <si>
    <t xml:space="preserve">    Viviendas</t>
  </si>
  <si>
    <t xml:space="preserve">    Ocupantes</t>
  </si>
  <si>
    <t xml:space="preserve"> Chorotega</t>
  </si>
  <si>
    <t xml:space="preserve"> Pacífico Central</t>
  </si>
  <si>
    <t xml:space="preserve"> </t>
  </si>
  <si>
    <t xml:space="preserve"> Brunca</t>
  </si>
  <si>
    <t xml:space="preserve"> Huetar Caribe</t>
  </si>
  <si>
    <t xml:space="preserve"> Huetar Norte</t>
  </si>
  <si>
    <t xml:space="preserve"> Rural</t>
  </si>
  <si>
    <t xml:space="preserve">   Viviendas</t>
  </si>
  <si>
    <t xml:space="preserve">   Ocupantes</t>
  </si>
  <si>
    <t>Tipo y calificación de vivienda</t>
  </si>
  <si>
    <t xml:space="preserve"> Casa en condominio o residencial cerrado</t>
  </si>
  <si>
    <t xml:space="preserve">   Inaceptables</t>
  </si>
  <si>
    <t xml:space="preserve">   Deficientes</t>
  </si>
  <si>
    <t xml:space="preserve">   Aceptables</t>
  </si>
  <si>
    <t xml:space="preserve">   Óptimas</t>
  </si>
  <si>
    <t xml:space="preserve"> Casa independiente</t>
  </si>
  <si>
    <t xml:space="preserve"> En fila o contigua</t>
  </si>
  <si>
    <t xml:space="preserve"> En edificio (condominio vertical o apartamento)</t>
  </si>
  <si>
    <t xml:space="preserve">  Urbana </t>
  </si>
  <si>
    <t xml:space="preserve">  Urbana</t>
  </si>
  <si>
    <t>Cuadro 59</t>
  </si>
  <si>
    <t>Cuadro 60</t>
  </si>
  <si>
    <t>Cuadro 61</t>
  </si>
  <si>
    <t xml:space="preserve"> Urbana</t>
  </si>
  <si>
    <t>Cuadro 62</t>
  </si>
  <si>
    <t>Grupo de edad</t>
  </si>
  <si>
    <t>Distrito</t>
  </si>
  <si>
    <t>Capítulo 2: Construcción habitacional en Costa Rica</t>
  </si>
  <si>
    <t>Construcción habitacional en Costa Rica</t>
  </si>
  <si>
    <t>Código de distrito</t>
  </si>
  <si>
    <t>Carmen</t>
  </si>
  <si>
    <t>Merced</t>
  </si>
  <si>
    <t>Hospital</t>
  </si>
  <si>
    <t>Catedral</t>
  </si>
  <si>
    <t>Zapote</t>
  </si>
  <si>
    <t>San Francisco de Dos Ríos</t>
  </si>
  <si>
    <t>Uruca</t>
  </si>
  <si>
    <t>Mata Redonda</t>
  </si>
  <si>
    <t>Pavas</t>
  </si>
  <si>
    <t>Hatillo</t>
  </si>
  <si>
    <t>San Sebastián</t>
  </si>
  <si>
    <t>San Antonio</t>
  </si>
  <si>
    <t>San Miguel</t>
  </si>
  <si>
    <t>San Juan de Dios</t>
  </si>
  <si>
    <t>San Rafael Arriba</t>
  </si>
  <si>
    <t>Frailes</t>
  </si>
  <si>
    <t>Patarrá</t>
  </si>
  <si>
    <t>San Cristóbal</t>
  </si>
  <si>
    <t>Rosario</t>
  </si>
  <si>
    <t>Damas</t>
  </si>
  <si>
    <t>San Rafael Abajo</t>
  </si>
  <si>
    <t>Gravilias</t>
  </si>
  <si>
    <t>Los Guido</t>
  </si>
  <si>
    <t>Santiago</t>
  </si>
  <si>
    <t>Mercedes Sur</t>
  </si>
  <si>
    <t>Barbacoas</t>
  </si>
  <si>
    <t>Grifo Alto</t>
  </si>
  <si>
    <t>Candelarita</t>
  </si>
  <si>
    <t>Desamparaditos</t>
  </si>
  <si>
    <t>Chires</t>
  </si>
  <si>
    <t>San Marcos</t>
  </si>
  <si>
    <t>San Lorenzo</t>
  </si>
  <si>
    <t>Tarbaca</t>
  </si>
  <si>
    <t>Vuelta de Jorco</t>
  </si>
  <si>
    <t>San Gabriel</t>
  </si>
  <si>
    <t>Legua</t>
  </si>
  <si>
    <t>Monterrey</t>
  </si>
  <si>
    <t>Salitrillos</t>
  </si>
  <si>
    <t>Colón</t>
  </si>
  <si>
    <t>Guayabo</t>
  </si>
  <si>
    <t>Tabarcia</t>
  </si>
  <si>
    <t>Piedras Negras</t>
  </si>
  <si>
    <t>Picagres</t>
  </si>
  <si>
    <t>Jaris</t>
  </si>
  <si>
    <t>Qutirrisi</t>
  </si>
  <si>
    <t>Guadalupe</t>
  </si>
  <si>
    <t>San Francisco</t>
  </si>
  <si>
    <t>Calle Blancos</t>
  </si>
  <si>
    <t>Mata de Plátano</t>
  </si>
  <si>
    <t>Ipís</t>
  </si>
  <si>
    <t>Rancho Redondo</t>
  </si>
  <si>
    <t>Purral</t>
  </si>
  <si>
    <t>Salitral</t>
  </si>
  <si>
    <t>Pozos</t>
  </si>
  <si>
    <t>Piedades</t>
  </si>
  <si>
    <t>Brasil</t>
  </si>
  <si>
    <t>San Josecito</t>
  </si>
  <si>
    <t>Concepción</t>
  </si>
  <si>
    <t>San Felipe</t>
  </si>
  <si>
    <t>Dulce Nombre de Jesús</t>
  </si>
  <si>
    <t>Patalillo</t>
  </si>
  <si>
    <t>Cascajal</t>
  </si>
  <si>
    <t>San Ignacio</t>
  </si>
  <si>
    <t>Guaitil</t>
  </si>
  <si>
    <t>Palmichal</t>
  </si>
  <si>
    <t>Cangrejal</t>
  </si>
  <si>
    <t>Sabanillas</t>
  </si>
  <si>
    <t>San Juan</t>
  </si>
  <si>
    <t>Cinco Esquinas</t>
  </si>
  <si>
    <t>Anselmo Llorente</t>
  </si>
  <si>
    <t>León XIII</t>
  </si>
  <si>
    <t>Colima</t>
  </si>
  <si>
    <t>San Vicente</t>
  </si>
  <si>
    <t>San Jerónimo</t>
  </si>
  <si>
    <t>La Trinidad</t>
  </si>
  <si>
    <t>San Pedro</t>
  </si>
  <si>
    <t>Sabanilla</t>
  </si>
  <si>
    <t>Mercedes</t>
  </si>
  <si>
    <t>San Juan de Mata</t>
  </si>
  <si>
    <t>San Luis</t>
  </si>
  <si>
    <t>Carara</t>
  </si>
  <si>
    <t>Santa María</t>
  </si>
  <si>
    <t>Jardín</t>
  </si>
  <si>
    <t>Copey</t>
  </si>
  <si>
    <t>Granadilla</t>
  </si>
  <si>
    <t>Sánchez</t>
  </si>
  <si>
    <t>Tirrases</t>
  </si>
  <si>
    <t>San Isidro de El General</t>
  </si>
  <si>
    <t>El General</t>
  </si>
  <si>
    <t>Daniel Flores</t>
  </si>
  <si>
    <t>Rivas</t>
  </si>
  <si>
    <t>Platanares</t>
  </si>
  <si>
    <t>Pejibaye</t>
  </si>
  <si>
    <t>Cajón</t>
  </si>
  <si>
    <t>Barú</t>
  </si>
  <si>
    <t>Río Nuevo</t>
  </si>
  <si>
    <t>Páramo</t>
  </si>
  <si>
    <t>La Amistad</t>
  </si>
  <si>
    <t>San Andrés</t>
  </si>
  <si>
    <t>Llano Bonito</t>
  </si>
  <si>
    <t>Carrizal</t>
  </si>
  <si>
    <t>Guácima</t>
  </si>
  <si>
    <t>Río Segundo</t>
  </si>
  <si>
    <t>Turrúcares</t>
  </si>
  <si>
    <t>Tambor</t>
  </si>
  <si>
    <t>Garita</t>
  </si>
  <si>
    <t>San Ramón</t>
  </si>
  <si>
    <t>Piedades Norte</t>
  </si>
  <si>
    <t>Piedades Sur</t>
  </si>
  <si>
    <t>Angeles</t>
  </si>
  <si>
    <t>Alfaro</t>
  </si>
  <si>
    <t>Volio</t>
  </si>
  <si>
    <t>Zapotal</t>
  </si>
  <si>
    <t>Peñas Blancas</t>
  </si>
  <si>
    <t>Grecia</t>
  </si>
  <si>
    <t>San Roque</t>
  </si>
  <si>
    <t>Tacares</t>
  </si>
  <si>
    <t>Río Cuarto</t>
  </si>
  <si>
    <t>Puente de Piedra</t>
  </si>
  <si>
    <t>Bolívar</t>
  </si>
  <si>
    <t>Desmonte</t>
  </si>
  <si>
    <t>Jesús María</t>
  </si>
  <si>
    <t>Labrador</t>
  </si>
  <si>
    <t>Jesús</t>
  </si>
  <si>
    <t>Santa Eulalia</t>
  </si>
  <si>
    <t>Escobal</t>
  </si>
  <si>
    <t>Cirrí Sur</t>
  </si>
  <si>
    <t>El Rosario</t>
  </si>
  <si>
    <t>Palmitos</t>
  </si>
  <si>
    <t>Zaragoza</t>
  </si>
  <si>
    <t>Candelaria</t>
  </si>
  <si>
    <t>La Granja</t>
  </si>
  <si>
    <t>Carrillos</t>
  </si>
  <si>
    <t>Sabana Redonda</t>
  </si>
  <si>
    <t>El Mastate</t>
  </si>
  <si>
    <t>Hacienda Vieja</t>
  </si>
  <si>
    <t>Coyolar</t>
  </si>
  <si>
    <t>La Ceiba</t>
  </si>
  <si>
    <t>Quesada</t>
  </si>
  <si>
    <t>Florencia</t>
  </si>
  <si>
    <t>Buenavista</t>
  </si>
  <si>
    <t>Aguas Zarcas</t>
  </si>
  <si>
    <t>Venecia</t>
  </si>
  <si>
    <t>Pital</t>
  </si>
  <si>
    <t>La Fortuna</t>
  </si>
  <si>
    <t>La Tigra</t>
  </si>
  <si>
    <t>La Palmera</t>
  </si>
  <si>
    <t>Venado</t>
  </si>
  <si>
    <t>Cutris</t>
  </si>
  <si>
    <t>Pocosol</t>
  </si>
  <si>
    <t>Zarcero</t>
  </si>
  <si>
    <t>Laguna</t>
  </si>
  <si>
    <t>Tapesco</t>
  </si>
  <si>
    <t>Palmira</t>
  </si>
  <si>
    <t>Brisas</t>
  </si>
  <si>
    <t>Sarchí Norte</t>
  </si>
  <si>
    <t>Sarchí Sur</t>
  </si>
  <si>
    <t>Toro Amarillo</t>
  </si>
  <si>
    <t>Rodríguez</t>
  </si>
  <si>
    <t>Aguas Claras</t>
  </si>
  <si>
    <t>San José (Pizote)</t>
  </si>
  <si>
    <t>Bijagua</t>
  </si>
  <si>
    <t>Delicias</t>
  </si>
  <si>
    <t>Dos Ríos</t>
  </si>
  <si>
    <t>Yolillal</t>
  </si>
  <si>
    <t>Canalete</t>
  </si>
  <si>
    <t>Caño Negro</t>
  </si>
  <si>
    <t>El Amparo</t>
  </si>
  <si>
    <t>San Jorge</t>
  </si>
  <si>
    <t>Cote</t>
  </si>
  <si>
    <t>Katira</t>
  </si>
  <si>
    <t>Oriental</t>
  </si>
  <si>
    <t>Occidental</t>
  </si>
  <si>
    <t>San Nicolás</t>
  </si>
  <si>
    <t>Aguacaliente (San Francisco)</t>
  </si>
  <si>
    <t>Guadalupe (Arenilla)</t>
  </si>
  <si>
    <t>Corralillo</t>
  </si>
  <si>
    <t>Tierra Blanca</t>
  </si>
  <si>
    <t>Dulce Nombre</t>
  </si>
  <si>
    <t>Llano Grande</t>
  </si>
  <si>
    <t>Quebradilla</t>
  </si>
  <si>
    <t>Orosi</t>
  </si>
  <si>
    <t>Cachí</t>
  </si>
  <si>
    <t>Llanos de Santa Lucía</t>
  </si>
  <si>
    <t>Tres Ríos</t>
  </si>
  <si>
    <t>San Diego</t>
  </si>
  <si>
    <t>Río Azul</t>
  </si>
  <si>
    <t>Juan Viñas</t>
  </si>
  <si>
    <t>Tucurrique</t>
  </si>
  <si>
    <t>La Suiza</t>
  </si>
  <si>
    <t>Peralta</t>
  </si>
  <si>
    <t>Santa Teresita</t>
  </si>
  <si>
    <t>Pavones</t>
  </si>
  <si>
    <t>Tuis</t>
  </si>
  <si>
    <t>Tayutic</t>
  </si>
  <si>
    <t>Santa Rosa</t>
  </si>
  <si>
    <t>Tres Equis</t>
  </si>
  <si>
    <t>La Isabel</t>
  </si>
  <si>
    <t>Chirripó</t>
  </si>
  <si>
    <t>Pacayas</t>
  </si>
  <si>
    <t>Cervantes</t>
  </si>
  <si>
    <t>Capellades</t>
  </si>
  <si>
    <t>Cot</t>
  </si>
  <si>
    <t>Potrero Cerrado</t>
  </si>
  <si>
    <t>Cipreses</t>
  </si>
  <si>
    <t>El Tejar</t>
  </si>
  <si>
    <t>Tobosi</t>
  </si>
  <si>
    <t>Patio de Agua</t>
  </si>
  <si>
    <t>Ulloa</t>
  </si>
  <si>
    <t>Varablanca</t>
  </si>
  <si>
    <t>Santa Lucía</t>
  </si>
  <si>
    <t>San José de la Montaña</t>
  </si>
  <si>
    <t>Paracito</t>
  </si>
  <si>
    <t>Santo Tomás</t>
  </si>
  <si>
    <t>Tures</t>
  </si>
  <si>
    <t>Pará</t>
  </si>
  <si>
    <t>Purabá</t>
  </si>
  <si>
    <t>La Ribera</t>
  </si>
  <si>
    <t>La Asunción</t>
  </si>
  <si>
    <t>San Joaquín</t>
  </si>
  <si>
    <t>Barrantes</t>
  </si>
  <si>
    <t>Llorente</t>
  </si>
  <si>
    <t>Rincón de Sabanilla</t>
  </si>
  <si>
    <t>Puerto Viejo</t>
  </si>
  <si>
    <t>Las Horquetas</t>
  </si>
  <si>
    <t>Llanuras del Gaspar</t>
  </si>
  <si>
    <t>Cureña</t>
  </si>
  <si>
    <t>Cañas Dulces</t>
  </si>
  <si>
    <t>Mayorga</t>
  </si>
  <si>
    <t>Nacascolo</t>
  </si>
  <si>
    <t>Curubandé</t>
  </si>
  <si>
    <t>Mansión</t>
  </si>
  <si>
    <t>Quebrada Honda</t>
  </si>
  <si>
    <t>Sámara</t>
  </si>
  <si>
    <t>Nosara</t>
  </si>
  <si>
    <t>Belén de Nosarita</t>
  </si>
  <si>
    <t>Bolsón</t>
  </si>
  <si>
    <t>Veintisiete de Abril</t>
  </si>
  <si>
    <t>Tempate</t>
  </si>
  <si>
    <t>Cartagena</t>
  </si>
  <si>
    <t>Cuajiniquil</t>
  </si>
  <si>
    <t>Diriá</t>
  </si>
  <si>
    <t>Cabo Velas</t>
  </si>
  <si>
    <t>Tamarindo</t>
  </si>
  <si>
    <t>Mogote</t>
  </si>
  <si>
    <t>Río Naranjo</t>
  </si>
  <si>
    <t>Filadelfia</t>
  </si>
  <si>
    <t>Sardinal</t>
  </si>
  <si>
    <t>Bebedero</t>
  </si>
  <si>
    <t>Porozal</t>
  </si>
  <si>
    <t>Las Juntas</t>
  </si>
  <si>
    <t>Sierra</t>
  </si>
  <si>
    <t>Colorado</t>
  </si>
  <si>
    <t>Quebrada Grande</t>
  </si>
  <si>
    <t>Tronadora</t>
  </si>
  <si>
    <t>Líbano</t>
  </si>
  <si>
    <t>Tierras Morenas</t>
  </si>
  <si>
    <t>Arenal</t>
  </si>
  <si>
    <t>Carmona</t>
  </si>
  <si>
    <t>Santa Rita</t>
  </si>
  <si>
    <t>Porvenir</t>
  </si>
  <si>
    <t>Bejuco</t>
  </si>
  <si>
    <t>Santa Cecilia</t>
  </si>
  <si>
    <t>La Garita</t>
  </si>
  <si>
    <t>Santa Elena</t>
  </si>
  <si>
    <t>Monte Romo</t>
  </si>
  <si>
    <t>Puerto Carrillo</t>
  </si>
  <si>
    <t>Huacas</t>
  </si>
  <si>
    <t>Matambu</t>
  </si>
  <si>
    <t>Pitahaya</t>
  </si>
  <si>
    <t>Chomes</t>
  </si>
  <si>
    <t>Lepanto</t>
  </si>
  <si>
    <t>Paquera</t>
  </si>
  <si>
    <t>Manzanillo</t>
  </si>
  <si>
    <t>Guacimal</t>
  </si>
  <si>
    <t>Barranca</t>
  </si>
  <si>
    <t>Monte Verde</t>
  </si>
  <si>
    <t>Isla del Coco</t>
  </si>
  <si>
    <t>Cóbano</t>
  </si>
  <si>
    <t>Chacarita</t>
  </si>
  <si>
    <t>Chira</t>
  </si>
  <si>
    <t>Acapulco</t>
  </si>
  <si>
    <t>El Roble</t>
  </si>
  <si>
    <t>Arancibia</t>
  </si>
  <si>
    <t>Espíritu Santo</t>
  </si>
  <si>
    <t>San Juan Grande</t>
  </si>
  <si>
    <t>Macacona</t>
  </si>
  <si>
    <t>Caldera</t>
  </si>
  <si>
    <t>Volcán</t>
  </si>
  <si>
    <t>Potrero Grande</t>
  </si>
  <si>
    <t>Boruca</t>
  </si>
  <si>
    <t>Pilas</t>
  </si>
  <si>
    <t>Colinas</t>
  </si>
  <si>
    <t>Chánguena</t>
  </si>
  <si>
    <t>Biolley</t>
  </si>
  <si>
    <t>Brunka</t>
  </si>
  <si>
    <t>Miramar</t>
  </si>
  <si>
    <t>Puerto Cortés</t>
  </si>
  <si>
    <t>Palmar</t>
  </si>
  <si>
    <t>Sierpe</t>
  </si>
  <si>
    <t>Bahía Ballena</t>
  </si>
  <si>
    <t>Piedras Blancas</t>
  </si>
  <si>
    <t>Bahía Drake</t>
  </si>
  <si>
    <t>Quepos</t>
  </si>
  <si>
    <t>Savegre</t>
  </si>
  <si>
    <t>Naranjito</t>
  </si>
  <si>
    <t>Puerto Jiménez</t>
  </si>
  <si>
    <t>Guaycará</t>
  </si>
  <si>
    <t>Pavón</t>
  </si>
  <si>
    <t>San Vito</t>
  </si>
  <si>
    <t>Sabalito</t>
  </si>
  <si>
    <t>Aguabuena</t>
  </si>
  <si>
    <t>Limoncito</t>
  </si>
  <si>
    <t>Pittier</t>
  </si>
  <si>
    <t>Gutiérrez Braun</t>
  </si>
  <si>
    <t>Corredor</t>
  </si>
  <si>
    <t>La Cuesta</t>
  </si>
  <si>
    <t>Canoas</t>
  </si>
  <si>
    <t>Laurel</t>
  </si>
  <si>
    <t>Jacó</t>
  </si>
  <si>
    <t>Tárcoles</t>
  </si>
  <si>
    <t>Valle La Estrella</t>
  </si>
  <si>
    <t>Río Blanco</t>
  </si>
  <si>
    <t>Matama</t>
  </si>
  <si>
    <t>Guápiles</t>
  </si>
  <si>
    <t>Rita</t>
  </si>
  <si>
    <t>Roxana</t>
  </si>
  <si>
    <t>Cariari</t>
  </si>
  <si>
    <t>La Colonia</t>
  </si>
  <si>
    <t>Pacuarito</t>
  </si>
  <si>
    <t>Florida</t>
  </si>
  <si>
    <t>Germania</t>
  </si>
  <si>
    <t>El Cairo</t>
  </si>
  <si>
    <t>La Alegría</t>
  </si>
  <si>
    <t>Bratsi</t>
  </si>
  <si>
    <t>Sixaola</t>
  </si>
  <si>
    <t>Cahuita</t>
  </si>
  <si>
    <t>Telire</t>
  </si>
  <si>
    <t>Batán</t>
  </si>
  <si>
    <t>Carrandi</t>
  </si>
  <si>
    <t>Pocora</t>
  </si>
  <si>
    <t>Río Jiménez</t>
  </si>
  <si>
    <t>Duacarí</t>
  </si>
  <si>
    <t xml:space="preserve">Zona / Región </t>
  </si>
  <si>
    <r>
      <rPr>
        <vertAlign val="superscript"/>
        <sz val="9"/>
        <rFont val="Gotham Book"/>
      </rPr>
      <t xml:space="preserve">1/ </t>
    </r>
    <r>
      <rPr>
        <sz val="9"/>
        <rFont val="Gotham Book"/>
      </rPr>
      <t>Promedio al cierre de cada mes.</t>
    </r>
  </si>
  <si>
    <r>
      <t xml:space="preserve">Año </t>
    </r>
    <r>
      <rPr>
        <b/>
        <vertAlign val="superscript"/>
        <sz val="10"/>
        <color indexed="9"/>
        <rFont val="Gotham Book"/>
      </rPr>
      <t>1/</t>
    </r>
  </si>
  <si>
    <r>
      <t xml:space="preserve">  Menos de 30 m</t>
    </r>
    <r>
      <rPr>
        <vertAlign val="superscript"/>
        <sz val="10"/>
        <rFont val="Gotham Book"/>
      </rPr>
      <t>2</t>
    </r>
  </si>
  <si>
    <r>
      <t xml:space="preserve">  De 30 a 40 m</t>
    </r>
    <r>
      <rPr>
        <vertAlign val="superscript"/>
        <sz val="10"/>
        <rFont val="Gotham Book"/>
      </rPr>
      <t>2</t>
    </r>
  </si>
  <si>
    <r>
      <t xml:space="preserve">  De 41 a 60 m</t>
    </r>
    <r>
      <rPr>
        <vertAlign val="superscript"/>
        <sz val="10"/>
        <rFont val="Gotham Book"/>
      </rPr>
      <t>2</t>
    </r>
  </si>
  <si>
    <r>
      <t xml:space="preserve">  De 61 a 100 m</t>
    </r>
    <r>
      <rPr>
        <vertAlign val="superscript"/>
        <sz val="10"/>
        <rFont val="Gotham Book"/>
      </rPr>
      <t>2</t>
    </r>
  </si>
  <si>
    <r>
      <t xml:space="preserve">  De 101 a 150 m</t>
    </r>
    <r>
      <rPr>
        <vertAlign val="superscript"/>
        <sz val="10"/>
        <rFont val="Gotham Book"/>
      </rPr>
      <t>2</t>
    </r>
  </si>
  <si>
    <r>
      <t xml:space="preserve">  De 151 a 200 m</t>
    </r>
    <r>
      <rPr>
        <vertAlign val="superscript"/>
        <sz val="10"/>
        <rFont val="Gotham Book"/>
      </rPr>
      <t>2</t>
    </r>
  </si>
  <si>
    <r>
      <t xml:space="preserve">  Más de 200 m</t>
    </r>
    <r>
      <rPr>
        <vertAlign val="superscript"/>
        <sz val="10"/>
        <rFont val="Gotham Book"/>
      </rPr>
      <t>2</t>
    </r>
  </si>
  <si>
    <r>
      <t xml:space="preserve">Viviendas con hacinamiento por dormitorio </t>
    </r>
    <r>
      <rPr>
        <vertAlign val="superscript"/>
        <sz val="10"/>
        <rFont val="Gotham Book"/>
      </rPr>
      <t>1/</t>
    </r>
  </si>
  <si>
    <r>
      <rPr>
        <vertAlign val="superscript"/>
        <sz val="9"/>
        <rFont val="Gotham Book"/>
      </rPr>
      <t>1/</t>
    </r>
    <r>
      <rPr>
        <sz val="9"/>
        <rFont val="Gotham Book"/>
      </rPr>
      <t xml:space="preserve"> Se refiere al agua obtenida por medio de un pozo, río, quebrada, naciente o lluvia.  </t>
    </r>
  </si>
  <si>
    <r>
      <rPr>
        <vertAlign val="superscript"/>
        <sz val="9"/>
        <rFont val="Gotham Book"/>
      </rPr>
      <t>1/</t>
    </r>
    <r>
      <rPr>
        <sz val="9"/>
        <rFont val="Gotham Book"/>
      </rPr>
      <t xml:space="preserve"> Se refiere a excusado de hueco u otro sistema semejante, en el que se desagua en alguna corriente natural de agua.</t>
    </r>
  </si>
  <si>
    <r>
      <t xml:space="preserve">Otro </t>
    </r>
    <r>
      <rPr>
        <b/>
        <vertAlign val="superscript"/>
        <sz val="10"/>
        <color indexed="9"/>
        <rFont val="Gotham Book"/>
      </rPr>
      <t>1/</t>
    </r>
  </si>
  <si>
    <r>
      <t>Ingreso total promedio del hogar</t>
    </r>
    <r>
      <rPr>
        <b/>
        <sz val="10"/>
        <color indexed="9"/>
        <rFont val="Gotham Book"/>
      </rPr>
      <t xml:space="preserve">                                 (en colones corrientes)</t>
    </r>
  </si>
  <si>
    <r>
      <rPr>
        <vertAlign val="superscript"/>
        <sz val="9"/>
        <rFont val="Gotham Book"/>
      </rPr>
      <t xml:space="preserve">1/ </t>
    </r>
    <r>
      <rPr>
        <sz val="9"/>
        <rFont val="Gotham Book"/>
      </rPr>
      <t>Hacinamiento por dormitorio.</t>
    </r>
  </si>
  <si>
    <r>
      <t xml:space="preserve">  Viviendas en regular estado con hacinamiento </t>
    </r>
    <r>
      <rPr>
        <vertAlign val="superscript"/>
        <sz val="10"/>
        <rFont val="Gotham Book"/>
      </rPr>
      <t>1/</t>
    </r>
  </si>
  <si>
    <r>
      <t xml:space="preserve">  Viviendas en buen estado con hacinamiento</t>
    </r>
    <r>
      <rPr>
        <vertAlign val="superscript"/>
        <sz val="10"/>
        <rFont val="Gotham Book"/>
      </rPr>
      <t xml:space="preserve"> 1/</t>
    </r>
  </si>
  <si>
    <r>
      <rPr>
        <vertAlign val="superscript"/>
        <sz val="9"/>
        <rFont val="Gotham Book"/>
      </rPr>
      <t xml:space="preserve">1/ </t>
    </r>
    <r>
      <rPr>
        <sz val="9"/>
        <rFont val="Gotham Book"/>
      </rPr>
      <t>En millones de colones.</t>
    </r>
  </si>
  <si>
    <r>
      <t xml:space="preserve">Inversión total de los bonos pagados en términos nominales </t>
    </r>
    <r>
      <rPr>
        <b/>
        <vertAlign val="superscript"/>
        <sz val="10"/>
        <color indexed="9"/>
        <rFont val="Gotham Book"/>
      </rPr>
      <t>1/</t>
    </r>
    <r>
      <rPr>
        <b/>
        <sz val="10"/>
        <color indexed="9"/>
        <rFont val="Gotham Book"/>
      </rPr>
      <t xml:space="preserve">                                                                                                                            </t>
    </r>
  </si>
  <si>
    <r>
      <t xml:space="preserve">Inversión total de los bonos pagados en términos reales </t>
    </r>
    <r>
      <rPr>
        <b/>
        <vertAlign val="superscript"/>
        <sz val="10"/>
        <color indexed="9"/>
        <rFont val="Gotham Book"/>
      </rPr>
      <t>2/</t>
    </r>
  </si>
  <si>
    <r>
      <t>Año</t>
    </r>
    <r>
      <rPr>
        <b/>
        <vertAlign val="superscript"/>
        <sz val="10"/>
        <color indexed="9"/>
        <rFont val="Gotham Book"/>
      </rPr>
      <t xml:space="preserve"> </t>
    </r>
  </si>
  <si>
    <r>
      <t xml:space="preserve">Dentro del GAM </t>
    </r>
    <r>
      <rPr>
        <b/>
        <vertAlign val="superscript"/>
        <sz val="10"/>
        <color indexed="9"/>
        <rFont val="Gotham Book"/>
      </rPr>
      <t>1/</t>
    </r>
  </si>
  <si>
    <r>
      <t xml:space="preserve">Fuera del GAM </t>
    </r>
    <r>
      <rPr>
        <b/>
        <vertAlign val="superscript"/>
        <sz val="10"/>
        <color indexed="9"/>
        <rFont val="Gotham Book"/>
      </rPr>
      <t>2/</t>
    </r>
  </si>
  <si>
    <r>
      <rPr>
        <vertAlign val="superscript"/>
        <sz val="9"/>
        <rFont val="Gotham Book"/>
      </rPr>
      <t>1/</t>
    </r>
    <r>
      <rPr>
        <sz val="9"/>
        <rFont val="Gotham Book"/>
      </rPr>
      <t xml:space="preserve"> A partir del año 2015, la indagación de uso de internet es diferente a la empleada en los años anteriores.</t>
    </r>
  </si>
  <si>
    <r>
      <rPr>
        <vertAlign val="superscript"/>
        <sz val="9"/>
        <rFont val="Gotham Book"/>
      </rPr>
      <t>2/</t>
    </r>
    <r>
      <rPr>
        <sz val="9"/>
        <rFont val="Gotham Book"/>
      </rPr>
      <t xml:space="preserve"> Primera infancia incluye únicamente a la población de 2 a 4 años, a diferencia del 2015 que incluye de 0 a 4 años.</t>
    </r>
  </si>
  <si>
    <r>
      <t xml:space="preserve">Sin uso de internet </t>
    </r>
    <r>
      <rPr>
        <vertAlign val="superscript"/>
        <sz val="10"/>
        <color indexed="8"/>
        <rFont val="Gotham Book"/>
      </rPr>
      <t>1/</t>
    </r>
  </si>
  <si>
    <r>
      <t xml:space="preserve">Primera infancia sin cuido </t>
    </r>
    <r>
      <rPr>
        <vertAlign val="superscript"/>
        <sz val="10"/>
        <color indexed="8"/>
        <rFont val="Gotham Book"/>
      </rPr>
      <t>2/</t>
    </r>
  </si>
  <si>
    <r>
      <rPr>
        <b/>
        <sz val="12"/>
        <color indexed="49"/>
        <rFont val="Gotham Book"/>
      </rPr>
      <t xml:space="preserve">Nota aclaratoria: 
</t>
    </r>
    <r>
      <rPr>
        <sz val="12"/>
        <color indexed="49"/>
        <rFont val="Gotham Book"/>
      </rPr>
      <t xml:space="preserve">
Se recuerda que aquellos cuadros que tienen datos sobre variables similares, pero con fuentes distintas, no son comparables; dadas las diferencias metodológicas.                                                                                                                                                                                            </t>
    </r>
    <r>
      <rPr>
        <b/>
        <sz val="12"/>
        <color indexed="46"/>
        <rFont val="Cambria"/>
        <family val="1"/>
      </rPr>
      <t/>
    </r>
  </si>
  <si>
    <r>
      <t>Nota aclaratoria:</t>
    </r>
    <r>
      <rPr>
        <sz val="9"/>
        <color indexed="9"/>
        <rFont val="Gotham Book"/>
      </rPr>
      <t xml:space="preserve"> es importante destacar el hecho de que este capítulo se basa en los datos oficiales suministrados por el BANHVI, </t>
    </r>
    <r>
      <rPr>
        <i/>
        <sz val="9"/>
        <color indexed="9"/>
        <rFont val="Gotham Book"/>
      </rPr>
      <t>cuando fue elaborada cada una de las versiones de los respectivos años</t>
    </r>
    <r>
      <rPr>
        <sz val="9"/>
        <color indexed="9"/>
        <rFont val="Gotham Book"/>
      </rPr>
      <t xml:space="preserve">, </t>
    </r>
    <r>
      <rPr>
        <i/>
        <sz val="9"/>
        <color indexed="9"/>
        <rFont val="Gotham Book"/>
      </rPr>
      <t>independientemente, de las modificaciones (actualizaciones) que el Banco haya realizado o vaya a realizar, a través del tiempo</t>
    </r>
    <r>
      <rPr>
        <sz val="9"/>
        <color indexed="9"/>
        <rFont val="Gotham Book"/>
      </rPr>
      <t>; de manera que es posible hallar diferencias, al hacer comparaciones con la información que aparece en la página web de dicha entidad.</t>
    </r>
  </si>
  <si>
    <t>El Guarco*</t>
  </si>
  <si>
    <r>
      <t xml:space="preserve">No tiene </t>
    </r>
    <r>
      <rPr>
        <b/>
        <vertAlign val="superscript"/>
        <sz val="10"/>
        <color theme="0"/>
        <rFont val="Gotham Book"/>
      </rPr>
      <t>1/</t>
    </r>
    <r>
      <rPr>
        <b/>
        <sz val="10"/>
        <color theme="0"/>
        <rFont val="Gotham Book"/>
      </rPr>
      <t xml:space="preserve"> </t>
    </r>
  </si>
  <si>
    <t>Cuadro 31</t>
  </si>
  <si>
    <t xml:space="preserve">  Río Cuarto</t>
  </si>
  <si>
    <t xml:space="preserve">Datos para Gráfico 7 </t>
  </si>
  <si>
    <t>Otro (cuarterías, tugurios u otro tipo)</t>
  </si>
  <si>
    <t>Otro (cuarterías, tugurios u otro)</t>
  </si>
  <si>
    <r>
      <rPr>
        <vertAlign val="superscript"/>
        <sz val="9"/>
        <rFont val="Gotham Book"/>
      </rPr>
      <t>1/</t>
    </r>
    <r>
      <rPr>
        <sz val="9"/>
        <rFont val="Gotham Book"/>
      </rPr>
      <t xml:space="preserve"> Se mide la relación entre el total de personas que residen en una vivienda y el número de dormitorios de ésta.</t>
    </r>
  </si>
  <si>
    <t>Tugurio u otro</t>
  </si>
  <si>
    <t xml:space="preserve">  Tugurio u otro</t>
  </si>
  <si>
    <t xml:space="preserve">Características de los hogares / Región </t>
  </si>
  <si>
    <t>Total pobreza</t>
  </si>
  <si>
    <t xml:space="preserve">  Personas</t>
  </si>
  <si>
    <t xml:space="preserve">  Hogares</t>
  </si>
  <si>
    <t xml:space="preserve">  Miembros por hogar</t>
  </si>
  <si>
    <t xml:space="preserve">  Fuerza de trabajo por hogar</t>
  </si>
  <si>
    <t xml:space="preserve">  Ocupados por hogar</t>
  </si>
  <si>
    <t xml:space="preserve">  Ingreso promedio por hogar</t>
  </si>
  <si>
    <t xml:space="preserve">  Ingreso per cápita del hogar</t>
  </si>
  <si>
    <t xml:space="preserve">  Porcentaje de hogares con jefatura femenina</t>
  </si>
  <si>
    <t>Porcentaje de Gasto Social con respecto al PIB</t>
  </si>
  <si>
    <t xml:space="preserve">  Cultura y recreación</t>
  </si>
  <si>
    <t>Fuente: Estado de la Nación, Compendio Social.</t>
  </si>
  <si>
    <t>Hogares pobres con privación en los indicadores del IPM. 2019-2024.</t>
  </si>
  <si>
    <t>10 916</t>
  </si>
  <si>
    <t>18 323</t>
  </si>
  <si>
    <t>54 855</t>
  </si>
  <si>
    <t>175 853</t>
  </si>
  <si>
    <t>156 532</t>
  </si>
  <si>
    <t>46 267</t>
  </si>
  <si>
    <t>19 582</t>
  </si>
  <si>
    <t>59 267</t>
  </si>
  <si>
    <t>122 380</t>
  </si>
  <si>
    <t>95 693</t>
  </si>
  <si>
    <t>68 057</t>
  </si>
  <si>
    <t>57 315</t>
  </si>
  <si>
    <t>26 119</t>
  </si>
  <si>
    <t>56 921</t>
  </si>
  <si>
    <t>103 978</t>
  </si>
  <si>
    <t>75 601</t>
  </si>
  <si>
    <t>16 908</t>
  </si>
  <si>
    <t>28 530</t>
  </si>
  <si>
    <t>52 092</t>
  </si>
  <si>
    <t>57 527</t>
  </si>
  <si>
    <t>13 043</t>
  </si>
  <si>
    <t>28 660</t>
  </si>
  <si>
    <t>68 111</t>
  </si>
  <si>
    <t>183 940</t>
  </si>
  <si>
    <t>188 930</t>
  </si>
  <si>
    <t>54 058</t>
  </si>
  <si>
    <t>24 024</t>
  </si>
  <si>
    <t>63 513</t>
  </si>
  <si>
    <t>132 025</t>
  </si>
  <si>
    <t>102 114</t>
  </si>
  <si>
    <t>73 183</t>
  </si>
  <si>
    <t>57 269</t>
  </si>
  <si>
    <t>31 588</t>
  </si>
  <si>
    <t>68 236</t>
  </si>
  <si>
    <t>115 990</t>
  </si>
  <si>
    <t>93 466</t>
  </si>
  <si>
    <t>24 062</t>
  </si>
  <si>
    <t>33 848</t>
  </si>
  <si>
    <t>48 481</t>
  </si>
  <si>
    <t>64 254</t>
  </si>
  <si>
    <t>14 315</t>
  </si>
  <si>
    <t>39 062</t>
  </si>
  <si>
    <t>69 615</t>
  </si>
  <si>
    <t>163 974</t>
  </si>
  <si>
    <t>171 993</t>
  </si>
  <si>
    <t>45 452</t>
  </si>
  <si>
    <t>19 109</t>
  </si>
  <si>
    <t>67 552</t>
  </si>
  <si>
    <t>121 731</t>
  </si>
  <si>
    <t>92 940</t>
  </si>
  <si>
    <t>69 394</t>
  </si>
  <si>
    <t>52 086</t>
  </si>
  <si>
    <t>43 552</t>
  </si>
  <si>
    <t>69 131</t>
  </si>
  <si>
    <t>103 076</t>
  </si>
  <si>
    <t>70 407</t>
  </si>
  <si>
    <t>19 400</t>
  </si>
  <si>
    <t>27 120</t>
  </si>
  <si>
    <t>43 122</t>
  </si>
  <si>
    <t>71 650</t>
  </si>
  <si>
    <r>
      <t>Otras</t>
    </r>
    <r>
      <rPr>
        <b/>
        <vertAlign val="superscript"/>
        <sz val="10"/>
        <color rgb="FFFFFFFF"/>
        <rFont val="Gotham Book"/>
      </rPr>
      <t xml:space="preserve"> 1/</t>
    </r>
  </si>
  <si>
    <r>
      <t xml:space="preserve"> Estrato 1 </t>
    </r>
    <r>
      <rPr>
        <b/>
        <vertAlign val="superscript"/>
        <sz val="10"/>
        <color rgb="FFFFFFFF"/>
        <rFont val="Gotham Book"/>
      </rPr>
      <t>1/</t>
    </r>
  </si>
  <si>
    <r>
      <rPr>
        <vertAlign val="superscript"/>
        <sz val="9"/>
        <color rgb="FF000000"/>
        <rFont val="Gotham Book"/>
      </rPr>
      <t>1/</t>
    </r>
    <r>
      <rPr>
        <sz val="9"/>
        <color rgb="FF000000"/>
        <rFont val="Gotham Book"/>
      </rPr>
      <t xml:space="preserve"> Incluye estrato 1,5.</t>
    </r>
  </si>
  <si>
    <t>Indígenas</t>
  </si>
  <si>
    <t>Autoconstrucción</t>
  </si>
  <si>
    <t>Erradicación de tugurios y/o precarios</t>
  </si>
  <si>
    <t>Vivienda vertical</t>
  </si>
  <si>
    <t>Situación de emergencia</t>
  </si>
  <si>
    <t>Extrema necesidad</t>
  </si>
  <si>
    <r>
      <t xml:space="preserve">Total </t>
    </r>
    <r>
      <rPr>
        <b/>
        <vertAlign val="superscript"/>
        <sz val="10"/>
        <color rgb="FFFFFFFF"/>
        <rFont val="Gotham Book"/>
      </rPr>
      <t>1/</t>
    </r>
  </si>
  <si>
    <t>Porcentaje de ejecución total</t>
  </si>
  <si>
    <t xml:space="preserve">Construcción </t>
  </si>
  <si>
    <t>Vivienda existente</t>
  </si>
  <si>
    <t>RAMT</t>
  </si>
  <si>
    <t>Segunda planta</t>
  </si>
  <si>
    <t>Muro de retención</t>
  </si>
  <si>
    <t>No binario</t>
  </si>
  <si>
    <t>De 18 a 35 años</t>
  </si>
  <si>
    <t>De 36 a 64 años</t>
  </si>
  <si>
    <t>Casa del maestro</t>
  </si>
  <si>
    <t>De 65 años o más</t>
  </si>
  <si>
    <r>
      <rPr>
        <vertAlign val="superscript"/>
        <sz val="9"/>
        <rFont val="Gotham Book"/>
      </rPr>
      <t>1 /</t>
    </r>
    <r>
      <rPr>
        <sz val="9"/>
        <rFont val="Gotham Book"/>
      </rPr>
      <t>Incluye los cantones señalados con un asterisco en los cuadros 39, 40, 41 y 42.</t>
    </r>
  </si>
  <si>
    <r>
      <rPr>
        <vertAlign val="superscript"/>
        <sz val="9"/>
        <rFont val="Gotham Book"/>
      </rPr>
      <t xml:space="preserve">2/ </t>
    </r>
    <r>
      <rPr>
        <sz val="9"/>
        <rFont val="Gotham Book"/>
      </rPr>
      <t>Incluye los cantones no señalados con un asterisco en los cuadros 39, 40, 41, 42, 43, 44 y 45.</t>
    </r>
  </si>
  <si>
    <t>Nota: Sólo se incluyen los hogares y viviendas ocupadas, que tienen ingreso total del hogar neto conocido.</t>
  </si>
  <si>
    <t>* Cantones considerados parte del Gran Área Metropolitana (GAM).</t>
  </si>
  <si>
    <t xml:space="preserve">Grecia </t>
  </si>
  <si>
    <t>Santa Isabel</t>
  </si>
  <si>
    <t>Birrisito</t>
  </si>
  <si>
    <t>Cabeceras</t>
  </si>
  <si>
    <t>Lagunillas</t>
  </si>
  <si>
    <t>Reventazón</t>
  </si>
  <si>
    <t>La Virgen</t>
  </si>
  <si>
    <t>Años</t>
  </si>
  <si>
    <t>Sector Vivienda, Hábitat y Territorio</t>
  </si>
  <si>
    <t>Peso con respecto al total de BFV</t>
  </si>
  <si>
    <t>Compendio Estadístico de Vivienda 2025</t>
  </si>
  <si>
    <r>
      <t xml:space="preserve">Producto Interno Bruto por actividad económica a precios básicos y de mercado. 2024-2025. </t>
    </r>
    <r>
      <rPr>
        <b/>
        <vertAlign val="superscript"/>
        <sz val="11"/>
        <color indexed="9"/>
        <rFont val="Gotham Book"/>
      </rPr>
      <t xml:space="preserve">1/  
</t>
    </r>
    <r>
      <rPr>
        <b/>
        <sz val="11"/>
        <color indexed="9"/>
        <rFont val="Gotham Book"/>
      </rPr>
      <t>-en millones de colones-</t>
    </r>
  </si>
  <si>
    <t>Producto Interno Bruto por actividad económica a precios básicos y de mercado. 2024-2025.</t>
  </si>
  <si>
    <t>Población ocupada total y número de ocupados en el Sector Construcción. 2020-2025.</t>
  </si>
  <si>
    <t>Población ocupada total y número de ocupados en el Sector Construcción. 2020-2025.
-números absolutos y tasas de crecimiento-</t>
  </si>
  <si>
    <r>
      <t xml:space="preserve">Tasa de Política Monetaria y Tasa Básica Pasiva. 2020-2025. </t>
    </r>
    <r>
      <rPr>
        <b/>
        <vertAlign val="superscript"/>
        <sz val="11"/>
        <color indexed="9"/>
        <rFont val="Gotham Book"/>
      </rPr>
      <t>1/</t>
    </r>
  </si>
  <si>
    <t xml:space="preserve">Tasa de Política Monetaria y Tasa Básica Pasiva. 2020-2025. </t>
  </si>
  <si>
    <t>Crédito del Sistema Financiero al sector privado en vivienda y construcción. 2020-2025.  
-saldos a fin del mes de diciembre de cada año, en millones de colones-</t>
  </si>
  <si>
    <t>Crédito del Sistema Financiero al sector privado en vivienda y construcción. 2020-2025.</t>
  </si>
  <si>
    <t>Fuente: Instituto Nacional de Estadística y Censos (INEC), Encuesta Continua de Empleo (ECE) III Trimestre 2020-2025.</t>
  </si>
  <si>
    <t>Tasa de variación anual 2024-2025</t>
  </si>
  <si>
    <t>Fuente: INEC, Estadísticas de Construcción 2024.</t>
  </si>
  <si>
    <t>Total de viviendas ocupadas, total de ocupantes y promedio de ocupantes por vivienda, por región y según tipo de vivienda. 2025.</t>
  </si>
  <si>
    <t xml:space="preserve">Fuente: INEC, Encuesta Nacional de Hogares (ENAHO) 2025.                                                                                                                                                                                              </t>
  </si>
  <si>
    <t>Total de viviendas ocupadas por región, según tipo y calificación de la vivienda. 2025.</t>
  </si>
  <si>
    <t>Viviendas ocupadas y número de ocupantes, según metros cuadrados de construcción. 2025.</t>
  </si>
  <si>
    <t>Fuente: INEC, ENAHO 2025.</t>
  </si>
  <si>
    <t>Viviendas ocupadas por región, según metros cuadrados de construcción. 2025.</t>
  </si>
  <si>
    <t>Número de viviendas por estado físico, según región y zona. 2025.</t>
  </si>
  <si>
    <t>Total de viviendas por región y zona, según calificación de la vivienda. 2025.</t>
  </si>
  <si>
    <t xml:space="preserve">  Fuente: INEC, ENAHO 2025.</t>
  </si>
  <si>
    <t xml:space="preserve">Total de viviendas por región y zona, según calificación de la vivienda. 2025. </t>
  </si>
  <si>
    <t>Características de las viviendas ocupadas por región. 2025.</t>
  </si>
  <si>
    <t>Viviendas ocupadas y total de ocupantes por procedencia del agua, según región y zona. 2025.</t>
  </si>
  <si>
    <t>Viviendas ocupadas y total de ocupantes por tipo de abastecimiento de agua, según región y zona. 2025.</t>
  </si>
  <si>
    <t>Total de viviendas ocupadas por tipo de vivienda, según sistema de eliminación de basura. 2025.</t>
  </si>
  <si>
    <t>Viviendas ocupadas y total de ocupantes por sistema de disposición de excretas, según región y zona. 2025.</t>
  </si>
  <si>
    <t>Viviendas ocupadas y número de ocupantes por disponibilidad de servicios básicos, según tipo de tenencia de la vivienda. 2025.</t>
  </si>
  <si>
    <t xml:space="preserve"> Total de viviendas ocupadas por tipo de vivienda, según tipo de tenencia y región. 2025.</t>
  </si>
  <si>
    <t>Total de viviendas ocupadas por tipo de vivienda, según tipo de tenencia y región. 2025.</t>
  </si>
  <si>
    <t xml:space="preserve"> Total de hogares según tipo de vivienda y región. 2025.</t>
  </si>
  <si>
    <t>Total de hogares según tipo de vivienda y región. 2025.</t>
  </si>
  <si>
    <t xml:space="preserve"> Total de hogares según tipo de tenencia de la vivienda y región. 2025.</t>
  </si>
  <si>
    <t>Principales características de los hogares, por nivel de pobreza y según región, 2025.</t>
  </si>
  <si>
    <t>Total de hogares según tipo de tenencia de la vivienda y región. 2025.</t>
  </si>
  <si>
    <t>Viviendas alquiladas con monto de alquiler conocido, monto promedio de alquiler e ingreso neto promedio del hogar, según región. 2025.</t>
  </si>
  <si>
    <t xml:space="preserve">Viviendas alquiladas con monto de alquiler conocido, monto promedio de alquiler e ingreso neto promedio del hogar, según región. 2025. </t>
  </si>
  <si>
    <t>Faltante de vivienda, cuantitativo y cualitativo, por región. 2025.</t>
  </si>
  <si>
    <t>Distribución del faltante de vivienda, cuantitativo y cualitativo, por decil de ingreso total del hogar neto. 2025.</t>
  </si>
  <si>
    <t>Número y monto de los Bonos Familiares de Vivienda (BFV) pagados. 2020-2025.</t>
  </si>
  <si>
    <r>
      <rPr>
        <vertAlign val="superscript"/>
        <sz val="9"/>
        <rFont val="Gotham Book"/>
      </rPr>
      <t xml:space="preserve">2/ </t>
    </r>
    <r>
      <rPr>
        <sz val="9"/>
        <rFont val="Gotham Book"/>
      </rPr>
      <t>En millones de colones de 2025.</t>
    </r>
  </si>
  <si>
    <t>Número de BFV pagados por entidad autorizada. 2020-2025.</t>
  </si>
  <si>
    <t>Número de BFV pagados por estrato. 2020-2025.</t>
  </si>
  <si>
    <t>Monto de ejecución presupuestaria de BFV pagados por el programa Artículo 59, según modalidad. 2020-2025.</t>
  </si>
  <si>
    <t>Número de BFV pagados por propósito. 2020-2025.</t>
  </si>
  <si>
    <t>Número de BFV pagados por género del jefe de familia. 2020-2025.</t>
  </si>
  <si>
    <t>Número de BFV pagados por grupo de edad del jefe de familia. 2020-2025.</t>
  </si>
  <si>
    <t>Número de BFV pagados a nacionales y extranjeros. 2020-2025.</t>
  </si>
  <si>
    <t>Número de BFV pagados según cantón. Provincia de San José. 2020-2025.</t>
  </si>
  <si>
    <t>Número de BFV pagados según cantón. Provincia de Alajuela. 2020-2025.</t>
  </si>
  <si>
    <t>Número de BFV pagados por cantón. Provincia de Cartago. 2020-2025.</t>
  </si>
  <si>
    <t>Número de BFV pagados por cantón. Provincia de Heredia. 2020-2025.</t>
  </si>
  <si>
    <t>Número de BFV pagados por cantón. Provincia de Guanacaste. 2020-2025.</t>
  </si>
  <si>
    <t>Número de BFV pagados por cantón. Provincia de Puntarenas. 2020-2025.</t>
  </si>
  <si>
    <t>Número de BFV pagados por cantón. Provincia de Limón. 2020-2025.</t>
  </si>
  <si>
    <t>Número de BFV pagados dentro y fuera del Gran Área Metropolitana. 2020-2025.</t>
  </si>
  <si>
    <t xml:space="preserve">Número y monto de BFV pagados según región. 2025. </t>
  </si>
  <si>
    <t>Número y monto de BFV pagados según región. 2025.</t>
  </si>
  <si>
    <t>Número y monto de BFV pagados en la Región Central, según cantón. 2025.</t>
  </si>
  <si>
    <t xml:space="preserve">Número y monto de BFV pagados en la Región Central, según cantón. 2025. </t>
  </si>
  <si>
    <t>Número y monto de BFV pagados en la Región Chorotega, según cantón. 2025.</t>
  </si>
  <si>
    <t xml:space="preserve">Número y monto de BFV pagados en la Región Chorotega, según cantón. 2025. </t>
  </si>
  <si>
    <t>Número y monto de BFV pagados en la Región Pacífico Central, según cantón. 2025.</t>
  </si>
  <si>
    <t xml:space="preserve">Número y monto de BFV pagados en la Región Pacífico Central, según cantón. 2025. </t>
  </si>
  <si>
    <t>Número y monto de BFV pagados en la Región Brunca, según cantón. 2025.</t>
  </si>
  <si>
    <t>Número y monto de BFV pagados en la Región Huetar Caribe, según cantón. 2025.</t>
  </si>
  <si>
    <t xml:space="preserve">Número y monto de BFV pagados en la Región Huetar Norte, según cantón. 2025.                                                                                                                                    </t>
  </si>
  <si>
    <t>Número y monto de BFV pagados en la Región Huetar Norte, según cantón. 2025.</t>
  </si>
  <si>
    <t xml:space="preserve">Número de BFV pagados por distrito. 2024-2025.              </t>
  </si>
  <si>
    <t>Total del período 2024-2025</t>
  </si>
  <si>
    <t>Peso relativo con respecto al total del período 2024-2025</t>
  </si>
  <si>
    <t>Número de BFV pagados por distrito. 2024-2025.</t>
  </si>
  <si>
    <t>Población en viviendas con servicio sanitario conectado a alcantarillado sanitario o tanque séptico, según región y zona. 2025.</t>
  </si>
  <si>
    <t>Población con servicio de camión recolector de residuos sólidos, según región y zona. 2025.</t>
  </si>
  <si>
    <t>Población con acceso a electricidad, según región y zona. 2025.</t>
  </si>
  <si>
    <t>Población en asentamiento informal (precario), según región y zona. 2025.</t>
  </si>
  <si>
    <t>Índice de Pobreza Multidimensional (IPM) de los hogares, según zona y región. 2019-2025.</t>
  </si>
  <si>
    <t>Fuente: INEC, ENAHO 2019-2025.</t>
  </si>
  <si>
    <t>Índice de Pobreza Multidimensional (IPM) y la contribución absoluta de la dimensión Vivienda e Internet, según región. 2025.</t>
  </si>
  <si>
    <t>Hogares pobres con privación en los indicadores del IPM. 2019-2025.</t>
  </si>
  <si>
    <r>
      <rPr>
        <vertAlign val="superscript"/>
        <sz val="9"/>
        <rFont val="Gotham Book"/>
      </rPr>
      <t xml:space="preserve">1/ </t>
    </r>
    <r>
      <rPr>
        <sz val="9"/>
        <rFont val="Gotham Book"/>
      </rPr>
      <t>Cifras preliminares al tercer trimestre del año.</t>
    </r>
  </si>
  <si>
    <r>
      <rPr>
        <vertAlign val="superscript"/>
        <sz val="9"/>
        <rFont val="Gotham Book"/>
      </rPr>
      <t xml:space="preserve">1/ </t>
    </r>
    <r>
      <rPr>
        <sz val="9"/>
        <rFont val="Gotham Book"/>
      </rPr>
      <t>Promedio al cierre de cada mes (en el año 2025, la fecha de corte es 30 de noviembre).</t>
    </r>
  </si>
  <si>
    <t>Tasa activa negociada (TAN) para actividades inmobiliarias, en colones y dólares: bancos estatales, bancos privados y entidades financieras no bancarias. 2020-2025.</t>
  </si>
  <si>
    <r>
      <t xml:space="preserve">Tasa activa negociada (TAN) para actividades inmobiliarias, en colones y dólares: bancos estatales, bancos privados y entidades financieras no bancarias. 2020-2025. </t>
    </r>
    <r>
      <rPr>
        <b/>
        <vertAlign val="superscript"/>
        <sz val="11"/>
        <color indexed="9"/>
        <rFont val="Gotham Book"/>
      </rPr>
      <t>1/</t>
    </r>
  </si>
  <si>
    <r>
      <rPr>
        <vertAlign val="superscript"/>
        <sz val="9"/>
        <rFont val="Gotham Book"/>
      </rPr>
      <t xml:space="preserve">1/ </t>
    </r>
    <r>
      <rPr>
        <sz val="9"/>
        <rFont val="Gotham Book"/>
      </rPr>
      <t xml:space="preserve"> Los datos del año 2025 corresponden al cierre del mes de agosto.							</t>
    </r>
  </si>
  <si>
    <t xml:space="preserve">  Monte Verde</t>
  </si>
  <si>
    <t xml:space="preserve">  Puerto Jiménez</t>
  </si>
  <si>
    <r>
      <t>Número de obras de construcción residencial, área (m</t>
    </r>
    <r>
      <rPr>
        <u/>
        <vertAlign val="superscript"/>
        <sz val="10"/>
        <color rgb="FF004789"/>
        <rFont val="Gotham Book"/>
      </rPr>
      <t>2</t>
    </r>
    <r>
      <rPr>
        <u/>
        <sz val="10"/>
        <color rgb="FF004789"/>
        <rFont val="Gotham Book"/>
      </rPr>
      <t>), valor (en miles de colones) y valor promedio por obra (en miles de colones), según cantón. 2024.</t>
    </r>
  </si>
  <si>
    <r>
      <t>Número de obras de construcción residencial, área (m</t>
    </r>
    <r>
      <rPr>
        <b/>
        <vertAlign val="superscript"/>
        <sz val="11"/>
        <color theme="0"/>
        <rFont val="Gotham Book"/>
      </rPr>
      <t>2</t>
    </r>
    <r>
      <rPr>
        <b/>
        <sz val="11"/>
        <color theme="0"/>
        <rFont val="Gotham Book"/>
      </rPr>
      <t>), valor (en miles de colones) y valor promedio por obra (en miles de colones), según cantón. 2024.</t>
    </r>
  </si>
  <si>
    <t xml:space="preserve">    72 168</t>
  </si>
  <si>
    <t xml:space="preserve">   25 973 398</t>
  </si>
  <si>
    <t xml:space="preserve">    9 593</t>
  </si>
  <si>
    <t xml:space="preserve">   2 961 932</t>
  </si>
  <si>
    <t xml:space="preserve">    11 608</t>
  </si>
  <si>
    <t xml:space="preserve">   3 123 908</t>
  </si>
  <si>
    <t xml:space="preserve">    6 386</t>
  </si>
  <si>
    <t xml:space="preserve">   1 649 279</t>
  </si>
  <si>
    <t xml:space="preserve">    7 358</t>
  </si>
  <si>
    <t xml:space="preserve">   2 138 384</t>
  </si>
  <si>
    <t xml:space="preserve">    11 727</t>
  </si>
  <si>
    <t xml:space="preserve">   3 724 953</t>
  </si>
  <si>
    <t xml:space="preserve">    23 258</t>
  </si>
  <si>
    <t xml:space="preserve">   7 333 863</t>
  </si>
  <si>
    <t xml:space="preserve">    97 965</t>
  </si>
  <si>
    <t xml:space="preserve">   35 533 561</t>
  </si>
  <si>
    <t xml:space="preserve">    11 375</t>
  </si>
  <si>
    <t xml:space="preserve">   3 250 531</t>
  </si>
  <si>
    <t xml:space="preserve">    5 507</t>
  </si>
  <si>
    <t xml:space="preserve">   1 836 957</t>
  </si>
  <si>
    <t xml:space="preserve">    6 059</t>
  </si>
  <si>
    <t xml:space="preserve">   1 496 023</t>
  </si>
  <si>
    <t xml:space="preserve">    1 741</t>
  </si>
  <si>
    <t xml:space="preserve">    561 494</t>
  </si>
  <si>
    <t xml:space="preserve">    10 591</t>
  </si>
  <si>
    <t xml:space="preserve">   3 459 977</t>
  </si>
  <si>
    <t xml:space="preserve">    18 447</t>
  </si>
  <si>
    <t xml:space="preserve">   6 475 477</t>
  </si>
  <si>
    <t xml:space="preserve">    4 725</t>
  </si>
  <si>
    <t xml:space="preserve">   1 291 768</t>
  </si>
  <si>
    <t xml:space="preserve">    8 174</t>
  </si>
  <si>
    <t xml:space="preserve">   2 243 433</t>
  </si>
  <si>
    <t xml:space="preserve">    17 829</t>
  </si>
  <si>
    <t xml:space="preserve">   6 019 845</t>
  </si>
  <si>
    <t xml:space="preserve">    1 035</t>
  </si>
  <si>
    <t xml:space="preserve">    71 479</t>
  </si>
  <si>
    <t xml:space="preserve">   18 084 279</t>
  </si>
  <si>
    <t xml:space="preserve">    1 784</t>
  </si>
  <si>
    <t xml:space="preserve">    462 029</t>
  </si>
  <si>
    <t xml:space="preserve">    89 335</t>
  </si>
  <si>
    <t xml:space="preserve">   29 917 210</t>
  </si>
  <si>
    <t xml:space="preserve">    47 105</t>
  </si>
  <si>
    <t xml:space="preserve">   13 402 672</t>
  </si>
  <si>
    <t xml:space="preserve">    52 660</t>
  </si>
  <si>
    <t xml:space="preserve">   16 972 834</t>
  </si>
  <si>
    <t xml:space="preserve">    12 386</t>
  </si>
  <si>
    <t xml:space="preserve">   3 646 743</t>
  </si>
  <si>
    <t xml:space="preserve">    19 085</t>
  </si>
  <si>
    <t xml:space="preserve">   5 882 921</t>
  </si>
  <si>
    <t xml:space="preserve">    14 493</t>
  </si>
  <si>
    <t xml:space="preserve">   4 313 377</t>
  </si>
  <si>
    <t xml:space="preserve">    9 494</t>
  </si>
  <si>
    <t xml:space="preserve">   2 946 435</t>
  </si>
  <si>
    <t xml:space="preserve">    11 218</t>
  </si>
  <si>
    <t xml:space="preserve">   3 475 990</t>
  </si>
  <si>
    <t xml:space="preserve">    11 439</t>
  </si>
  <si>
    <t xml:space="preserve">   3 136 460</t>
  </si>
  <si>
    <t xml:space="preserve">    1 321</t>
  </si>
  <si>
    <t xml:space="preserve">    89 562</t>
  </si>
  <si>
    <t xml:space="preserve">   23 826 897</t>
  </si>
  <si>
    <t xml:space="preserve">    5 653</t>
  </si>
  <si>
    <t xml:space="preserve">   1 696 354</t>
  </si>
  <si>
    <t xml:space="preserve">    8 328</t>
  </si>
  <si>
    <t xml:space="preserve">   2 519 712</t>
  </si>
  <si>
    <t xml:space="preserve">    28 846</t>
  </si>
  <si>
    <t xml:space="preserve">   5 791 244</t>
  </si>
  <si>
    <t xml:space="preserve">    6 221</t>
  </si>
  <si>
    <t xml:space="preserve">   1 327 138</t>
  </si>
  <si>
    <t xml:space="preserve">    6 622</t>
  </si>
  <si>
    <t xml:space="preserve">   1 409 302</t>
  </si>
  <si>
    <t xml:space="preserve">    4 327</t>
  </si>
  <si>
    <t xml:space="preserve">   1 012 281</t>
  </si>
  <si>
    <t xml:space="preserve">    48 627</t>
  </si>
  <si>
    <t xml:space="preserve">   15 789 322</t>
  </si>
  <si>
    <t xml:space="preserve">    18 133</t>
  </si>
  <si>
    <t xml:space="preserve">   5 474 397</t>
  </si>
  <si>
    <t xml:space="preserve">    91 188</t>
  </si>
  <si>
    <t xml:space="preserve">   20 571 091</t>
  </si>
  <si>
    <t xml:space="preserve">    2 496</t>
  </si>
  <si>
    <t xml:space="preserve">    580 181</t>
  </si>
  <si>
    <t xml:space="preserve">    21 805</t>
  </si>
  <si>
    <t xml:space="preserve">   5 174 699</t>
  </si>
  <si>
    <t xml:space="preserve">    2 742</t>
  </si>
  <si>
    <t xml:space="preserve">    737 782</t>
  </si>
  <si>
    <t xml:space="preserve">    16 325</t>
  </si>
  <si>
    <t xml:space="preserve">   5 440 970</t>
  </si>
  <si>
    <t xml:space="preserve">    20 704</t>
  </si>
  <si>
    <t xml:space="preserve">   6 422 481</t>
  </si>
  <si>
    <t xml:space="preserve">    51 740</t>
  </si>
  <si>
    <t xml:space="preserve">   18 063 194</t>
  </si>
  <si>
    <t xml:space="preserve">    12 820</t>
  </si>
  <si>
    <t xml:space="preserve">   4 134 248</t>
  </si>
  <si>
    <t xml:space="preserve">    29 040</t>
  </si>
  <si>
    <t xml:space="preserve">   10 086 316</t>
  </si>
  <si>
    <t xml:space="preserve">    11 908</t>
  </si>
  <si>
    <t xml:space="preserve">   3 797 584</t>
  </si>
  <si>
    <t xml:space="preserve">    29 967</t>
  </si>
  <si>
    <t xml:space="preserve">   9 998 871</t>
  </si>
  <si>
    <t xml:space="preserve">    14 627</t>
  </si>
  <si>
    <t xml:space="preserve">   4 875 516</t>
  </si>
  <si>
    <t xml:space="preserve">    34 260</t>
  </si>
  <si>
    <t xml:space="preserve">   12 836 703</t>
  </si>
  <si>
    <t xml:space="preserve">    6 830</t>
  </si>
  <si>
    <t xml:space="preserve">   2 204 191</t>
  </si>
  <si>
    <t xml:space="preserve">    4 401</t>
  </si>
  <si>
    <t xml:space="preserve">   1 565 619</t>
  </si>
  <si>
    <t xml:space="preserve">    24 742</t>
  </si>
  <si>
    <t xml:space="preserve">   5 052 482</t>
  </si>
  <si>
    <t xml:space="preserve">    50 453</t>
  </si>
  <si>
    <t xml:space="preserve">   15 423 406</t>
  </si>
  <si>
    <t xml:space="preserve">    62 609</t>
  </si>
  <si>
    <t xml:space="preserve">   19 800 760</t>
  </si>
  <si>
    <t xml:space="preserve">    1 189</t>
  </si>
  <si>
    <t xml:space="preserve">    208 504</t>
  </si>
  <si>
    <t xml:space="preserve">   75 706 818</t>
  </si>
  <si>
    <t xml:space="preserve">    7 346</t>
  </si>
  <si>
    <t xml:space="preserve">   1 685 851</t>
  </si>
  <si>
    <t xml:space="preserve">    79 024</t>
  </si>
  <si>
    <t xml:space="preserve">   27 153 439</t>
  </si>
  <si>
    <t xml:space="preserve">    5 575</t>
  </si>
  <si>
    <t xml:space="preserve">   1 466 659</t>
  </si>
  <si>
    <t xml:space="preserve">    5 586</t>
  </si>
  <si>
    <t xml:space="preserve">   1 396 616</t>
  </si>
  <si>
    <t xml:space="preserve">    15 105</t>
  </si>
  <si>
    <t xml:space="preserve">   4 395 960</t>
  </si>
  <si>
    <t xml:space="preserve">    12 260</t>
  </si>
  <si>
    <t xml:space="preserve">   3 654 849</t>
  </si>
  <si>
    <t xml:space="preserve">    6 652</t>
  </si>
  <si>
    <t xml:space="preserve">   1 523 283</t>
  </si>
  <si>
    <t xml:space="preserve">    9 933</t>
  </si>
  <si>
    <t xml:space="preserve">   2 692 111</t>
  </si>
  <si>
    <t xml:space="preserve">    73 812</t>
  </si>
  <si>
    <t xml:space="preserve">   23 083 015</t>
  </si>
  <si>
    <t xml:space="preserve">    11 619</t>
  </si>
  <si>
    <t xml:space="preserve">   3 570 046</t>
  </si>
  <si>
    <t xml:space="preserve">    16 411</t>
  </si>
  <si>
    <t xml:space="preserve">   3 086 414</t>
  </si>
  <si>
    <t xml:space="preserve">    6 037</t>
  </si>
  <si>
    <t xml:space="preserve">   1 570 777</t>
  </si>
  <si>
    <t xml:space="preserve">    55 924</t>
  </si>
  <si>
    <t xml:space="preserve">   17 145 987</t>
  </si>
  <si>
    <t xml:space="preserve">    33 299</t>
  </si>
  <si>
    <t xml:space="preserve">   10 802 226</t>
  </si>
  <si>
    <t xml:space="preserve">    20 216</t>
  </si>
  <si>
    <t xml:space="preserve">   4 984 364</t>
  </si>
  <si>
    <t xml:space="preserve">    20 353</t>
  </si>
  <si>
    <t xml:space="preserve">   4 426 178</t>
  </si>
  <si>
    <t xml:space="preserve">    12 130</t>
  </si>
  <si>
    <t xml:space="preserve">   3 351 342</t>
  </si>
  <si>
    <t xml:space="preserve">    11 477</t>
  </si>
  <si>
    <t xml:space="preserve">   2 360 069</t>
  </si>
  <si>
    <t xml:space="preserve">    106 875</t>
  </si>
  <si>
    <t xml:space="preserve">   37 980 763</t>
  </si>
  <si>
    <t xml:space="preserve">    3 311</t>
  </si>
  <si>
    <t xml:space="preserve">    986 843</t>
  </si>
  <si>
    <t xml:space="preserve">    1 020</t>
  </si>
  <si>
    <t xml:space="preserve">    255 954</t>
  </si>
  <si>
    <t xml:space="preserve">    9 679</t>
  </si>
  <si>
    <t xml:space="preserve">   2 439 966</t>
  </si>
  <si>
    <t xml:space="preserve">    46 990</t>
  </si>
  <si>
    <t xml:space="preserve">   10 405 435</t>
  </si>
  <si>
    <t xml:space="preserve">    11 850</t>
  </si>
  <si>
    <t xml:space="preserve">   2 551 360</t>
  </si>
  <si>
    <t xml:space="preserve">    28 834</t>
  </si>
  <si>
    <t xml:space="preserve">   8 638 862</t>
  </si>
  <si>
    <t xml:space="preserve">    8 427</t>
  </si>
  <si>
    <t xml:space="preserve">   1 704 100</t>
  </si>
  <si>
    <t xml:space="preserve">    14 950</t>
  </si>
  <si>
    <t xml:space="preserve">   3 034 090</t>
  </si>
  <si>
    <t xml:space="preserve">    46 362</t>
  </si>
  <si>
    <t xml:space="preserve">   16 648 489</t>
  </si>
  <si>
    <t>Número de obras residenciales (viviendas y apartamentos) por grupos de área y según cantón. 2024.</t>
  </si>
  <si>
    <t>Número de obras de ampliación residencial, área (m2), valor (en miles de colones) y valor promedio por obra (en miles de colones), según cantón. 2024.</t>
  </si>
  <si>
    <t>Número de obras de reparación residencial, valor (en miles de colones) y valor promedio por obra (en miles de colones), según cantón. 2024.</t>
  </si>
  <si>
    <t>Número de obras residenciales, según tipo de obra. 2024-2025.</t>
  </si>
  <si>
    <t>Total residencial</t>
  </si>
  <si>
    <r>
      <rPr>
        <vertAlign val="superscript"/>
        <sz val="9"/>
        <color indexed="8"/>
        <rFont val="Gotham Book"/>
      </rPr>
      <t>1/</t>
    </r>
    <r>
      <rPr>
        <sz val="9"/>
        <color indexed="8"/>
        <rFont val="Gotham Book"/>
      </rPr>
      <t xml:space="preserve"> Base 2012.</t>
    </r>
  </si>
  <si>
    <r>
      <t xml:space="preserve">Indicador (al IV trimestre de cada año) </t>
    </r>
    <r>
      <rPr>
        <b/>
        <vertAlign val="superscript"/>
        <sz val="10"/>
        <color rgb="FFFFFFFF"/>
        <rFont val="Gotham Book"/>
      </rPr>
      <t>1/</t>
    </r>
  </si>
  <si>
    <t>Vivienda clase media</t>
  </si>
  <si>
    <t>Vivienda clase alta</t>
  </si>
  <si>
    <t>Índice de precios de insumos para la construcción: vivienda de interés social (en concreto y prefabricada), vivienda clase media y vivienda clase alta, al IV trimestre de cada año. 2020-2025.</t>
  </si>
  <si>
    <r>
      <t xml:space="preserve">2025 </t>
    </r>
    <r>
      <rPr>
        <vertAlign val="superscript"/>
        <sz val="10"/>
        <rFont val="Gotham Book"/>
      </rPr>
      <t>2/</t>
    </r>
  </si>
  <si>
    <r>
      <rPr>
        <vertAlign val="superscript"/>
        <sz val="9"/>
        <color rgb="FF000000"/>
        <rFont val="Gotham Book"/>
      </rPr>
      <t>2/</t>
    </r>
    <r>
      <rPr>
        <sz val="9"/>
        <color indexed="8"/>
        <rFont val="Gotham Book"/>
      </rPr>
      <t xml:space="preserve"> Dato al III trimestre</t>
    </r>
  </si>
  <si>
    <t>Quintiles de ingreso per cápita del hogar 2025</t>
  </si>
  <si>
    <t>2 908 461</t>
  </si>
  <si>
    <t>Menos de 195.000</t>
  </si>
  <si>
    <t>De 195.000 a 325.000</t>
  </si>
  <si>
    <t>Más de 325.000 a 476.755</t>
  </si>
  <si>
    <t>Más de 476.755 a 619.677</t>
  </si>
  <si>
    <t>Más de 619.677 a 799.863</t>
  </si>
  <si>
    <t>Más de 799.863 a 1.029.167</t>
  </si>
  <si>
    <t>Más de 1.029.167 a 1.339.067</t>
  </si>
  <si>
    <t>Más de 1.339.067 a 1.807.089</t>
  </si>
  <si>
    <t>Más de 1.807.089 a 2.595.320</t>
  </si>
  <si>
    <t>Más de 2.595.320</t>
  </si>
  <si>
    <t xml:space="preserve">IPC promedio anual          (Base 2025=100) </t>
  </si>
  <si>
    <r>
      <rPr>
        <vertAlign val="superscript"/>
        <sz val="9"/>
        <color indexed="8"/>
        <rFont val="Gotham Book"/>
      </rPr>
      <t xml:space="preserve">1/ </t>
    </r>
    <r>
      <rPr>
        <sz val="9"/>
        <color indexed="8"/>
        <rFont val="Gotham Book"/>
      </rPr>
      <t>Incluye a Fundación Costa Rica-Canadá, ASEDEMASA S.A., ASECCSS, ASEMINA y ASEPANDUIT.</t>
    </r>
  </si>
  <si>
    <t>Compra de lote (GT)</t>
  </si>
  <si>
    <t>Esquípulas</t>
  </si>
  <si>
    <t>Monteverde</t>
  </si>
  <si>
    <t>Gasto social como porcentaje del PIB, según sector. 2018-2023.</t>
  </si>
  <si>
    <t>48 042</t>
  </si>
  <si>
    <t>2 017</t>
  </si>
  <si>
    <t>9 474</t>
  </si>
  <si>
    <t>1 143</t>
  </si>
  <si>
    <t>2 406</t>
  </si>
  <si>
    <t>2 687</t>
  </si>
  <si>
    <t>IPM a nivel país</t>
  </si>
  <si>
    <t>12 136</t>
  </si>
  <si>
    <t>12 932</t>
  </si>
  <si>
    <t>36 452</t>
  </si>
  <si>
    <t>121 585</t>
  </si>
  <si>
    <t>102 924</t>
  </si>
  <si>
    <t>45 036</t>
  </si>
  <si>
    <t>16 662</t>
  </si>
  <si>
    <t>49 632</t>
  </si>
  <si>
    <t>97 659</t>
  </si>
  <si>
    <t>77 710</t>
  </si>
  <si>
    <t>43 530</t>
  </si>
  <si>
    <t>22 915</t>
  </si>
  <si>
    <t>10 534</t>
  </si>
  <si>
    <t>43 665</t>
  </si>
  <si>
    <t>77 008</t>
  </si>
  <si>
    <t>72 591</t>
  </si>
  <si>
    <t>10 487</t>
  </si>
  <si>
    <t>26 435</t>
  </si>
  <si>
    <t>43 067</t>
  </si>
  <si>
    <t>42 318</t>
  </si>
  <si>
    <t xml:space="preserve">  Se bota en río, quebrada o mar</t>
  </si>
  <si>
    <t>Fuente: CFIA, Estudios Estadísticos en el Sector Construcción, Informes 2024-2025 (en el caso del año 2025, incluye de enero         a octubre).</t>
  </si>
  <si>
    <t>No aplica: 7683 personas</t>
  </si>
  <si>
    <t>Vivienda de interés social en concreto</t>
  </si>
  <si>
    <t>Vivienda de interés social prefabricada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</si>
</sst>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64" formatCode="_(* #,##0.00_);_(* \(#,##0.00\);_(* &quot;-&quot;??_);_(@_)"/>
    <numFmt numFmtId="165" formatCode="0.0"/>
    <numFmt numFmtId="166" formatCode="#,##0.0"/>
    <numFmt numFmtId="167" formatCode="0.0%"/>
    <numFmt numFmtId="168" formatCode="#,##0____"/>
    <numFmt numFmtId="169" formatCode="0.0______"/>
    <numFmt numFmtId="170" formatCode="#,##0______"/>
    <numFmt numFmtId="171" formatCode="#,##0.0______"/>
    <numFmt numFmtId="172" formatCode="0.0000"/>
    <numFmt numFmtId="173" formatCode="#,##0.000"/>
    <numFmt numFmtId="174" formatCode="0.00______"/>
    <numFmt numFmtId="175" formatCode="#,##0.0____"/>
    <numFmt numFmtId="176" formatCode="#,##0.0000______"/>
    <numFmt numFmtId="177" formatCode="#,##0;[Red]#,##0"/>
    <numFmt numFmtId="178" formatCode="#,##0.0;[Red]#,##0.0"/>
    <numFmt numFmtId="179" formatCode="0.0____"/>
    <numFmt numFmtId="180" formatCode="#,##0__"/>
    <numFmt numFmtId="181" formatCode="###\ ###\ ##0"/>
    <numFmt numFmtId="182" formatCode="###.0\ ###\ ##0"/>
    <numFmt numFmtId="183" formatCode="&quot;₡&quot;#,##0"/>
    <numFmt numFmtId="184" formatCode="0.000"/>
  </numFmts>
  <fonts count="110">
    <font>
      <sz val="10"/>
      <name val="Arial"/>
    </font>
    <font>
      <sz val="10"/>
      <name val="Arial"/>
    </font>
    <font>
      <u/>
      <sz val="10"/>
      <color indexed="12"/>
      <name val="Arial"/>
      <family val="2"/>
    </font>
    <font>
      <sz val="12"/>
      <name val="Courier New"/>
      <family val="3"/>
    </font>
    <font>
      <sz val="10"/>
      <name val="Courier New"/>
      <family val="3"/>
    </font>
    <font>
      <b/>
      <sz val="10"/>
      <name val="Courier New"/>
      <family val="3"/>
    </font>
    <font>
      <sz val="8"/>
      <name val="Arial"/>
      <family val="2"/>
    </font>
    <font>
      <sz val="11"/>
      <name val="Courier New"/>
      <family val="3"/>
    </font>
    <font>
      <b/>
      <sz val="11"/>
      <name val="Courier New"/>
      <family val="3"/>
    </font>
    <font>
      <b/>
      <i/>
      <sz val="14"/>
      <name val="Courier New"/>
      <family val="3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9"/>
      <name val="Courier New"/>
      <family val="3"/>
    </font>
    <font>
      <sz val="11"/>
      <name val="Arial"/>
      <family val="2"/>
    </font>
    <font>
      <sz val="11"/>
      <name val="Calibri"/>
      <family val="2"/>
    </font>
    <font>
      <sz val="16"/>
      <name val="Courier New"/>
      <family val="3"/>
    </font>
    <font>
      <sz val="18"/>
      <name val="Courier New"/>
      <family val="3"/>
    </font>
    <font>
      <b/>
      <sz val="16"/>
      <name val="Courier New"/>
      <family val="3"/>
    </font>
    <font>
      <i/>
      <sz val="10"/>
      <name val="Arial"/>
      <family val="2"/>
    </font>
    <font>
      <b/>
      <sz val="12"/>
      <name val="Courier New"/>
      <family val="3"/>
    </font>
    <font>
      <b/>
      <i/>
      <sz val="11"/>
      <name val="Courier New"/>
      <family val="3"/>
    </font>
    <font>
      <sz val="10"/>
      <name val="Arial"/>
      <family val="2"/>
    </font>
    <font>
      <b/>
      <sz val="11"/>
      <name val="Arial"/>
      <family val="2"/>
    </font>
    <font>
      <i/>
      <sz val="12"/>
      <name val="Courier New"/>
      <family val="3"/>
    </font>
    <font>
      <sz val="11"/>
      <name val="Times New Roman"/>
      <family val="1"/>
    </font>
    <font>
      <u val="double"/>
      <sz val="10"/>
      <name val="Arial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  <font>
      <sz val="12"/>
      <name val="Courier New"/>
      <family val="5"/>
    </font>
    <font>
      <u val="double"/>
      <sz val="12"/>
      <name val="Courier New"/>
      <family val="3"/>
    </font>
    <font>
      <sz val="8"/>
      <name val="Tahoma"/>
      <family val="2"/>
    </font>
    <font>
      <b/>
      <sz val="9"/>
      <name val="Tahoma"/>
      <family val="2"/>
    </font>
    <font>
      <b/>
      <sz val="12"/>
      <color indexed="46"/>
      <name val="Cambria"/>
      <family val="1"/>
    </font>
    <font>
      <sz val="10"/>
      <name val="Arial CE"/>
    </font>
    <font>
      <sz val="10"/>
      <name val="Gotham Book"/>
    </font>
    <font>
      <b/>
      <sz val="11"/>
      <color indexed="9"/>
      <name val="Gotham Book"/>
    </font>
    <font>
      <b/>
      <vertAlign val="superscript"/>
      <sz val="11"/>
      <color indexed="9"/>
      <name val="Gotham Book"/>
    </font>
    <font>
      <sz val="11"/>
      <name val="Gotham Book"/>
    </font>
    <font>
      <vertAlign val="superscript"/>
      <sz val="10"/>
      <name val="Gotham Book"/>
    </font>
    <font>
      <sz val="9"/>
      <name val="Gotham Book"/>
    </font>
    <font>
      <vertAlign val="superscript"/>
      <sz val="9"/>
      <name val="Gotham Book"/>
    </font>
    <font>
      <b/>
      <sz val="9"/>
      <name val="Gotham Book"/>
    </font>
    <font>
      <b/>
      <vertAlign val="superscript"/>
      <sz val="10"/>
      <color indexed="9"/>
      <name val="Gotham Book"/>
    </font>
    <font>
      <sz val="16"/>
      <name val="Gotham Book"/>
    </font>
    <font>
      <b/>
      <sz val="11"/>
      <name val="Gotham Book"/>
    </font>
    <font>
      <vertAlign val="superscript"/>
      <sz val="9"/>
      <color indexed="8"/>
      <name val="Gotham Book"/>
    </font>
    <font>
      <sz val="9"/>
      <color indexed="8"/>
      <name val="Gotham Book"/>
    </font>
    <font>
      <sz val="10"/>
      <color indexed="12"/>
      <name val="Gotham Book"/>
    </font>
    <font>
      <sz val="10"/>
      <color indexed="8"/>
      <name val="Gotham Book"/>
    </font>
    <font>
      <b/>
      <sz val="10"/>
      <color indexed="9"/>
      <name val="Gotham Book"/>
    </font>
    <font>
      <sz val="12"/>
      <name val="Gotham Book"/>
    </font>
    <font>
      <i/>
      <sz val="11"/>
      <name val="Gotham Book"/>
    </font>
    <font>
      <b/>
      <sz val="10"/>
      <color indexed="8"/>
      <name val="Gotham Book"/>
    </font>
    <font>
      <b/>
      <sz val="10"/>
      <name val="Gotham Book"/>
    </font>
    <font>
      <vertAlign val="superscript"/>
      <sz val="10"/>
      <color indexed="8"/>
      <name val="Gotham Book"/>
    </font>
    <font>
      <sz val="12"/>
      <color indexed="49"/>
      <name val="Gotham Book"/>
    </font>
    <font>
      <b/>
      <sz val="12"/>
      <color indexed="49"/>
      <name val="Gotham Book"/>
    </font>
    <font>
      <sz val="9"/>
      <color indexed="9"/>
      <name val="Gotham Book"/>
    </font>
    <font>
      <i/>
      <sz val="9"/>
      <color indexed="9"/>
      <name val="Gotham Book"/>
    </font>
    <font>
      <sz val="11"/>
      <color theme="1"/>
      <name val="Calibri"/>
      <family val="2"/>
      <scheme val="minor"/>
    </font>
    <font>
      <b/>
      <sz val="20"/>
      <color theme="6" tint="-0.249977111117893"/>
      <name val="Cambria"/>
      <family val="1"/>
      <scheme val="major"/>
    </font>
    <font>
      <sz val="11"/>
      <color rgb="FF3366FF"/>
      <name val="Arial"/>
      <family val="2"/>
    </font>
    <font>
      <sz val="10"/>
      <color rgb="FFFF0000"/>
      <name val="Arial"/>
      <family val="2"/>
    </font>
    <font>
      <sz val="11"/>
      <color rgb="FF000000"/>
      <name val="Arial"/>
      <family val="2"/>
    </font>
    <font>
      <b/>
      <sz val="11"/>
      <color theme="0"/>
      <name val="Arial"/>
      <family val="2"/>
    </font>
    <font>
      <sz val="10"/>
      <color rgb="FF000000"/>
      <name val="Arial"/>
      <family val="2"/>
    </font>
    <font>
      <sz val="10"/>
      <name val="Calibri"/>
      <family val="2"/>
      <scheme val="minor"/>
    </font>
    <font>
      <sz val="11"/>
      <color rgb="FFFF0000"/>
      <name val="Courier New"/>
      <family val="3"/>
    </font>
    <font>
      <b/>
      <sz val="11"/>
      <color rgb="FF052460"/>
      <name val="Gotham Book"/>
    </font>
    <font>
      <b/>
      <sz val="18"/>
      <color rgb="FFFF66FF"/>
      <name val="Gotham Book"/>
    </font>
    <font>
      <b/>
      <sz val="12"/>
      <color rgb="FF052460"/>
      <name val="Gotham Book"/>
    </font>
    <font>
      <sz val="10"/>
      <color rgb="FF004789"/>
      <name val="Gotham Book"/>
    </font>
    <font>
      <sz val="11"/>
      <color rgb="FF000000"/>
      <name val="Gotham Book"/>
    </font>
    <font>
      <sz val="10"/>
      <color rgb="FF000000"/>
      <name val="Gotham Book"/>
    </font>
    <font>
      <b/>
      <sz val="11"/>
      <color theme="0"/>
      <name val="Gotham Book"/>
    </font>
    <font>
      <b/>
      <sz val="10"/>
      <color theme="0"/>
      <name val="Gotham Book"/>
    </font>
    <font>
      <sz val="9"/>
      <color rgb="FF000000"/>
      <name val="Gotham Book"/>
    </font>
    <font>
      <b/>
      <sz val="10"/>
      <color rgb="FFFFFFFF"/>
      <name val="Gotham Book"/>
    </font>
    <font>
      <sz val="10"/>
      <color theme="1"/>
      <name val="Gotham Book"/>
    </font>
    <font>
      <b/>
      <sz val="11"/>
      <color rgb="FF004789"/>
      <name val="Gotham Book"/>
    </font>
    <font>
      <b/>
      <sz val="14"/>
      <color rgb="FFB43E97"/>
      <name val="Gotham Book"/>
    </font>
    <font>
      <b/>
      <sz val="18"/>
      <color rgb="FF052460"/>
      <name val="Gotham Book"/>
    </font>
    <font>
      <b/>
      <sz val="18"/>
      <color rgb="FF004789"/>
      <name val="Gotham Book"/>
    </font>
    <font>
      <sz val="12"/>
      <color rgb="FF3ABFC2"/>
      <name val="Gotham Book"/>
    </font>
    <font>
      <b/>
      <sz val="14"/>
      <color theme="0"/>
      <name val="Gotham Book"/>
    </font>
    <font>
      <u/>
      <sz val="10"/>
      <color rgb="FF004789"/>
      <name val="Gotham Book"/>
    </font>
    <font>
      <b/>
      <sz val="12"/>
      <color theme="0"/>
      <name val="Gotham Book"/>
    </font>
    <font>
      <b/>
      <sz val="12"/>
      <color rgb="FFFFFFFF"/>
      <name val="Gotham Book"/>
    </font>
    <font>
      <b/>
      <u/>
      <sz val="10"/>
      <color theme="0"/>
      <name val="Gotham Book"/>
    </font>
    <font>
      <sz val="9"/>
      <color rgb="FF000000"/>
      <name val="Arial"/>
      <family val="2"/>
    </font>
    <font>
      <b/>
      <sz val="12"/>
      <color rgb="FFFFFFFF"/>
      <name val="Arial"/>
      <family val="2"/>
    </font>
    <font>
      <b/>
      <sz val="11"/>
      <color rgb="FFFFFFFF"/>
      <name val="Arial"/>
      <family val="2"/>
    </font>
    <font>
      <b/>
      <sz val="9"/>
      <color theme="0"/>
      <name val="Gotham Book"/>
    </font>
    <font>
      <sz val="10"/>
      <color rgb="FF000000"/>
      <name val="Calibri"/>
      <family val="2"/>
      <scheme val="minor"/>
    </font>
    <font>
      <b/>
      <vertAlign val="superscript"/>
      <sz val="10"/>
      <color theme="0"/>
      <name val="Gotham Book"/>
    </font>
    <font>
      <sz val="8"/>
      <name val="Arial"/>
    </font>
    <font>
      <u/>
      <vertAlign val="superscript"/>
      <sz val="10"/>
      <color rgb="FF004789"/>
      <name val="Gotham Book"/>
    </font>
    <font>
      <b/>
      <vertAlign val="superscript"/>
      <sz val="11"/>
      <color theme="0"/>
      <name val="Gotham Book"/>
    </font>
    <font>
      <u/>
      <sz val="10"/>
      <name val="Arial"/>
      <family val="2"/>
    </font>
    <font>
      <b/>
      <vertAlign val="superscript"/>
      <sz val="10"/>
      <color rgb="FFFFFFFF"/>
      <name val="Gotham Book"/>
    </font>
    <font>
      <vertAlign val="superscript"/>
      <sz val="9"/>
      <color rgb="FF000000"/>
      <name val="Gotham Book"/>
    </font>
    <font>
      <sz val="10"/>
      <color theme="0"/>
      <name val="Gotham Book"/>
    </font>
    <font>
      <sz val="10"/>
      <color theme="0"/>
      <name val="Arial"/>
      <family val="2"/>
    </font>
    <font>
      <sz val="8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478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5246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/>
      <right/>
      <top style="thick">
        <color theme="0"/>
      </top>
      <bottom style="thin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medium">
        <color theme="0"/>
      </right>
      <top style="thick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 style="thick">
        <color theme="0"/>
      </right>
      <top/>
      <bottom/>
      <diagonal/>
    </border>
    <border>
      <left/>
      <right/>
      <top/>
      <bottom style="thick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 style="mediumDashDotDot">
        <color rgb="FF3ABFC2"/>
      </left>
      <right/>
      <top style="mediumDashDotDot">
        <color rgb="FF3ABFC2"/>
      </top>
      <bottom style="mediumDashDotDot">
        <color rgb="FF3ABFC2"/>
      </bottom>
      <diagonal/>
    </border>
    <border>
      <left/>
      <right/>
      <top style="mediumDashDotDot">
        <color rgb="FF3ABFC2"/>
      </top>
      <bottom style="mediumDashDotDot">
        <color rgb="FF3ABFC2"/>
      </bottom>
      <diagonal/>
    </border>
    <border>
      <left/>
      <right style="mediumDashDotDot">
        <color rgb="FF3ABFC2"/>
      </right>
      <top style="mediumDashDotDot">
        <color rgb="FF3ABFC2"/>
      </top>
      <bottom style="mediumDashDotDot">
        <color rgb="FF3ABFC2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18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65" fillId="0" borderId="0"/>
    <xf numFmtId="0" fontId="65" fillId="0" borderId="0"/>
    <xf numFmtId="0" fontId="39" fillId="0" borderId="0"/>
    <xf numFmtId="0" fontId="10" fillId="0" borderId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626">
    <xf numFmtId="0" fontId="0" fillId="0" borderId="0" xfId="0"/>
    <xf numFmtId="0" fontId="4" fillId="0" borderId="0" xfId="0" applyFont="1"/>
    <xf numFmtId="0" fontId="5" fillId="0" borderId="0" xfId="0" applyFont="1"/>
    <xf numFmtId="0" fontId="10" fillId="0" borderId="0" xfId="0" applyFont="1"/>
    <xf numFmtId="0" fontId="12" fillId="0" borderId="0" xfId="0" applyFont="1"/>
    <xf numFmtId="0" fontId="15" fillId="0" borderId="0" xfId="0" applyFont="1"/>
    <xf numFmtId="0" fontId="11" fillId="0" borderId="0" xfId="0" applyFont="1"/>
    <xf numFmtId="0" fontId="16" fillId="0" borderId="0" xfId="0" applyFont="1" applyAlignment="1">
      <alignment horizontal="left"/>
    </xf>
    <xf numFmtId="0" fontId="13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9" fillId="0" borderId="0" xfId="0" applyFont="1"/>
    <xf numFmtId="0" fontId="18" fillId="0" borderId="0" xfId="0" applyFont="1"/>
    <xf numFmtId="0" fontId="18" fillId="0" borderId="0" xfId="0" applyFont="1" applyAlignment="1">
      <alignment vertical="justify"/>
    </xf>
    <xf numFmtId="170" fontId="7" fillId="0" borderId="0" xfId="0" applyNumberFormat="1" applyFont="1" applyAlignment="1">
      <alignment horizontal="center" vertical="center" wrapText="1"/>
    </xf>
    <xf numFmtId="0" fontId="19" fillId="0" borderId="0" xfId="0" applyFont="1"/>
    <xf numFmtId="176" fontId="10" fillId="0" borderId="0" xfId="0" applyNumberFormat="1" applyFont="1"/>
    <xf numFmtId="167" fontId="10" fillId="0" borderId="0" xfId="9" applyNumberFormat="1" applyFont="1"/>
    <xf numFmtId="0" fontId="21" fillId="0" borderId="0" xfId="0" applyFont="1"/>
    <xf numFmtId="0" fontId="66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10" fillId="0" borderId="0" xfId="4"/>
    <xf numFmtId="0" fontId="3" fillId="0" borderId="0" xfId="4" applyFont="1"/>
    <xf numFmtId="0" fontId="4" fillId="0" borderId="0" xfId="4" applyFont="1"/>
    <xf numFmtId="0" fontId="7" fillId="0" borderId="0" xfId="4" applyFont="1"/>
    <xf numFmtId="165" fontId="10" fillId="0" borderId="0" xfId="4" applyNumberFormat="1"/>
    <xf numFmtId="3" fontId="10" fillId="0" borderId="0" xfId="4" applyNumberFormat="1"/>
    <xf numFmtId="0" fontId="26" fillId="0" borderId="0" xfId="0" applyFont="1"/>
    <xf numFmtId="3" fontId="0" fillId="0" borderId="0" xfId="0" applyNumberFormat="1"/>
    <xf numFmtId="3" fontId="7" fillId="0" borderId="0" xfId="0" applyNumberFormat="1" applyFont="1"/>
    <xf numFmtId="0" fontId="28" fillId="0" borderId="0" xfId="0" applyFont="1"/>
    <xf numFmtId="3" fontId="19" fillId="0" borderId="0" xfId="0" applyNumberFormat="1" applyFont="1"/>
    <xf numFmtId="0" fontId="19" fillId="0" borderId="0" xfId="0" applyFont="1" applyAlignment="1">
      <alignment horizontal="left" vertical="justify"/>
    </xf>
    <xf numFmtId="165" fontId="19" fillId="0" borderId="0" xfId="0" applyNumberFormat="1" applyFont="1"/>
    <xf numFmtId="0" fontId="27" fillId="0" borderId="0" xfId="0" applyFont="1"/>
    <xf numFmtId="0" fontId="67" fillId="0" borderId="0" xfId="0" applyFont="1"/>
    <xf numFmtId="167" fontId="7" fillId="0" borderId="0" xfId="13" applyNumberFormat="1" applyFont="1" applyAlignment="1">
      <alignment horizontal="center"/>
    </xf>
    <xf numFmtId="167" fontId="7" fillId="0" borderId="0" xfId="0" applyNumberFormat="1" applyFont="1" applyAlignment="1">
      <alignment horizontal="center"/>
    </xf>
    <xf numFmtId="0" fontId="7" fillId="0" borderId="0" xfId="0" quotePrefix="1" applyFont="1"/>
    <xf numFmtId="0" fontId="7" fillId="0" borderId="0" xfId="0" quotePrefix="1" applyFont="1" applyAlignment="1">
      <alignment vertical="justify"/>
    </xf>
    <xf numFmtId="0" fontId="7" fillId="0" borderId="0" xfId="0" quotePrefix="1" applyFont="1" applyAlignment="1">
      <alignment horizontal="center"/>
    </xf>
    <xf numFmtId="166" fontId="7" fillId="0" borderId="0" xfId="0" applyNumberFormat="1" applyFont="1"/>
    <xf numFmtId="173" fontId="7" fillId="0" borderId="0" xfId="0" applyNumberFormat="1" applyFont="1"/>
    <xf numFmtId="0" fontId="20" fillId="0" borderId="0" xfId="0" applyFont="1" applyAlignment="1">
      <alignment horizontal="right" vertical="center"/>
    </xf>
    <xf numFmtId="0" fontId="68" fillId="0" borderId="0" xfId="0" applyFont="1"/>
    <xf numFmtId="167" fontId="7" fillId="0" borderId="0" xfId="13" applyNumberFormat="1" applyFont="1" applyAlignment="1">
      <alignment horizontal="center" vertical="center" wrapText="1"/>
    </xf>
    <xf numFmtId="170" fontId="10" fillId="0" borderId="0" xfId="0" applyNumberFormat="1" applyFont="1"/>
    <xf numFmtId="0" fontId="7" fillId="0" borderId="0" xfId="0" quotePrefix="1" applyFont="1" applyAlignment="1">
      <alignment horizontal="left"/>
    </xf>
    <xf numFmtId="3" fontId="11" fillId="0" borderId="0" xfId="0" applyNumberFormat="1" applyFont="1"/>
    <xf numFmtId="3" fontId="11" fillId="0" borderId="0" xfId="0" applyNumberFormat="1" applyFont="1" applyAlignment="1">
      <alignment horizontal="right"/>
    </xf>
    <xf numFmtId="0" fontId="17" fillId="0" borderId="0" xfId="0" applyFont="1"/>
    <xf numFmtId="0" fontId="15" fillId="0" borderId="0" xfId="0" applyFont="1" applyAlignment="1">
      <alignment horizontal="left" vertical="top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29" fillId="0" borderId="0" xfId="0" applyFont="1"/>
    <xf numFmtId="0" fontId="25" fillId="0" borderId="0" xfId="0" applyFont="1" applyAlignment="1">
      <alignment horizontal="center" vertical="top"/>
    </xf>
    <xf numFmtId="0" fontId="25" fillId="0" borderId="0" xfId="0" applyFont="1" applyAlignment="1">
      <alignment horizontal="justify" vertical="top"/>
    </xf>
    <xf numFmtId="0" fontId="25" fillId="0" borderId="0" xfId="0" applyFont="1" applyAlignment="1">
      <alignment horizontal="left"/>
    </xf>
    <xf numFmtId="0" fontId="11" fillId="0" borderId="0" xfId="0" applyFont="1" applyAlignment="1">
      <alignment horizontal="justify" vertical="top"/>
    </xf>
    <xf numFmtId="3" fontId="11" fillId="0" borderId="0" xfId="0" applyNumberFormat="1" applyFont="1" applyAlignment="1">
      <alignment horizontal="right" vertical="top"/>
    </xf>
    <xf numFmtId="0" fontId="17" fillId="0" borderId="0" xfId="0" applyFont="1" applyAlignment="1">
      <alignment horizontal="justify" vertical="top"/>
    </xf>
    <xf numFmtId="0" fontId="14" fillId="0" borderId="0" xfId="0" applyFont="1" applyAlignment="1">
      <alignment horizontal="center"/>
    </xf>
    <xf numFmtId="0" fontId="14" fillId="0" borderId="0" xfId="0" applyFont="1"/>
    <xf numFmtId="3" fontId="14" fillId="0" borderId="0" xfId="0" applyNumberFormat="1" applyFont="1"/>
    <xf numFmtId="171" fontId="10" fillId="0" borderId="0" xfId="0" applyNumberFormat="1" applyFont="1"/>
    <xf numFmtId="166" fontId="10" fillId="0" borderId="0" xfId="0" applyNumberFormat="1" applyFont="1"/>
    <xf numFmtId="167" fontId="10" fillId="0" borderId="0" xfId="13" applyNumberFormat="1" applyFont="1"/>
    <xf numFmtId="0" fontId="11" fillId="0" borderId="0" xfId="0" quotePrefix="1" applyFont="1" applyAlignment="1">
      <alignment horizontal="center"/>
    </xf>
    <xf numFmtId="0" fontId="11" fillId="0" borderId="0" xfId="0" applyFont="1" applyAlignment="1">
      <alignment horizontal="center"/>
    </xf>
    <xf numFmtId="0" fontId="30" fillId="0" borderId="0" xfId="0" applyFont="1"/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right" wrapText="1"/>
    </xf>
    <xf numFmtId="167" fontId="11" fillId="0" borderId="0" xfId="0" applyNumberFormat="1" applyFont="1" applyAlignment="1">
      <alignment horizontal="right" wrapText="1"/>
    </xf>
    <xf numFmtId="170" fontId="4" fillId="0" borderId="0" xfId="0" applyNumberFormat="1" applyFont="1"/>
    <xf numFmtId="170" fontId="3" fillId="0" borderId="0" xfId="0" applyNumberFormat="1" applyFont="1"/>
    <xf numFmtId="170" fontId="11" fillId="0" borderId="0" xfId="0" applyNumberFormat="1" applyFont="1"/>
    <xf numFmtId="0" fontId="18" fillId="0" borderId="0" xfId="0" quotePrefix="1" applyFont="1" applyAlignment="1">
      <alignment vertical="top"/>
    </xf>
    <xf numFmtId="167" fontId="7" fillId="0" borderId="0" xfId="13" applyNumberFormat="1" applyFont="1" applyAlignment="1">
      <alignment horizontal="center" vertical="center"/>
    </xf>
    <xf numFmtId="168" fontId="10" fillId="0" borderId="0" xfId="0" quotePrefix="1" applyNumberFormat="1" applyFont="1" applyAlignment="1">
      <alignment horizontal="left"/>
    </xf>
    <xf numFmtId="168" fontId="10" fillId="0" borderId="0" xfId="0" applyNumberFormat="1" applyFont="1" applyAlignment="1">
      <alignment horizontal="right"/>
    </xf>
    <xf numFmtId="168" fontId="24" fillId="0" borderId="0" xfId="0" applyNumberFormat="1" applyFont="1"/>
    <xf numFmtId="175" fontId="10" fillId="0" borderId="0" xfId="0" applyNumberFormat="1" applyFont="1" applyAlignment="1">
      <alignment horizontal="right"/>
    </xf>
    <xf numFmtId="168" fontId="24" fillId="0" borderId="0" xfId="0" applyNumberFormat="1" applyFont="1" applyAlignment="1">
      <alignment horizontal="left" vertical="top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justify"/>
    </xf>
    <xf numFmtId="167" fontId="10" fillId="0" borderId="0" xfId="0" applyNumberFormat="1" applyFont="1" applyAlignment="1">
      <alignment horizontal="right"/>
    </xf>
    <xf numFmtId="0" fontId="24" fillId="0" borderId="0" xfId="0" applyFont="1" applyAlignment="1">
      <alignment horizontal="left" vertical="top" wrapText="1"/>
    </xf>
    <xf numFmtId="167" fontId="10" fillId="0" borderId="0" xfId="0" applyNumberFormat="1" applyFont="1" applyAlignment="1">
      <alignment horizontal="right" vertical="top" wrapText="1"/>
    </xf>
    <xf numFmtId="0" fontId="24" fillId="0" borderId="0" xfId="0" applyFont="1"/>
    <xf numFmtId="0" fontId="10" fillId="0" borderId="0" xfId="0" applyFont="1" applyAlignment="1">
      <alignment vertical="top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3" fontId="15" fillId="0" borderId="0" xfId="0" applyNumberFormat="1" applyFont="1" applyAlignment="1">
      <alignment horizontal="center" vertical="top" wrapText="1"/>
    </xf>
    <xf numFmtId="3" fontId="15" fillId="0" borderId="0" xfId="0" applyNumberFormat="1" applyFont="1" applyAlignment="1">
      <alignment horizontal="center" wrapText="1"/>
    </xf>
    <xf numFmtId="3" fontId="10" fillId="0" borderId="0" xfId="0" applyNumberFormat="1" applyFont="1"/>
    <xf numFmtId="3" fontId="10" fillId="0" borderId="0" xfId="0" applyNumberFormat="1" applyFont="1" applyAlignment="1">
      <alignment horizontal="right" vertical="top" wrapText="1"/>
    </xf>
    <xf numFmtId="3" fontId="24" fillId="0" borderId="0" xfId="0" applyNumberFormat="1" applyFont="1"/>
    <xf numFmtId="3" fontId="24" fillId="0" borderId="0" xfId="0" applyNumberFormat="1" applyFont="1" applyAlignment="1">
      <alignment horizontal="right" vertical="top" wrapText="1"/>
    </xf>
    <xf numFmtId="3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justify" vertical="top"/>
    </xf>
    <xf numFmtId="167" fontId="10" fillId="0" borderId="0" xfId="0" applyNumberFormat="1" applyFont="1"/>
    <xf numFmtId="0" fontId="10" fillId="0" borderId="0" xfId="0" applyFont="1" applyAlignment="1">
      <alignment horizontal="center"/>
    </xf>
    <xf numFmtId="3" fontId="15" fillId="0" borderId="0" xfId="0" applyNumberFormat="1" applyFont="1" applyAlignment="1">
      <alignment horizontal="right"/>
    </xf>
    <xf numFmtId="0" fontId="24" fillId="0" borderId="0" xfId="0" applyFont="1" applyAlignment="1">
      <alignment horizontal="left"/>
    </xf>
    <xf numFmtId="10" fontId="10" fillId="0" borderId="0" xfId="0" applyNumberFormat="1" applyFont="1"/>
    <xf numFmtId="10" fontId="10" fillId="0" borderId="0" xfId="0" applyNumberFormat="1" applyFont="1" applyAlignment="1">
      <alignment horizontal="right"/>
    </xf>
    <xf numFmtId="10" fontId="15" fillId="0" borderId="0" xfId="0" applyNumberFormat="1" applyFont="1" applyAlignment="1">
      <alignment horizontal="right"/>
    </xf>
    <xf numFmtId="10" fontId="15" fillId="0" borderId="0" xfId="0" applyNumberFormat="1" applyFont="1"/>
    <xf numFmtId="0" fontId="10" fillId="0" borderId="0" xfId="0" applyFont="1" applyAlignment="1">
      <alignment horizontal="right"/>
    </xf>
    <xf numFmtId="9" fontId="31" fillId="0" borderId="0" xfId="0" applyNumberFormat="1" applyFont="1"/>
    <xf numFmtId="0" fontId="32" fillId="0" borderId="0" xfId="0" applyFont="1"/>
    <xf numFmtId="3" fontId="10" fillId="0" borderId="0" xfId="0" applyNumberFormat="1" applyFont="1" applyAlignment="1">
      <alignment horizontal="center"/>
    </xf>
    <xf numFmtId="0" fontId="8" fillId="0" borderId="0" xfId="0" applyFont="1"/>
    <xf numFmtId="168" fontId="11" fillId="0" borderId="0" xfId="0" applyNumberFormat="1" applyFont="1"/>
    <xf numFmtId="0" fontId="11" fillId="0" borderId="0" xfId="0" applyFont="1" applyAlignment="1">
      <alignment vertical="top" wrapText="1"/>
    </xf>
    <xf numFmtId="178" fontId="11" fillId="0" borderId="0" xfId="0" applyNumberFormat="1" applyFont="1" applyAlignment="1">
      <alignment horizontal="right" wrapText="1"/>
    </xf>
    <xf numFmtId="0" fontId="11" fillId="0" borderId="0" xfId="0" applyFont="1" applyAlignment="1">
      <alignment wrapText="1"/>
    </xf>
    <xf numFmtId="168" fontId="10" fillId="0" borderId="0" xfId="0" applyNumberFormat="1" applyFont="1"/>
    <xf numFmtId="174" fontId="7" fillId="0" borderId="0" xfId="0" applyNumberFormat="1" applyFont="1" applyAlignment="1">
      <alignment horizontal="center"/>
    </xf>
    <xf numFmtId="167" fontId="10" fillId="0" borderId="0" xfId="13" applyNumberFormat="1" applyFont="1" applyAlignment="1">
      <alignment horizontal="right"/>
    </xf>
    <xf numFmtId="169" fontId="10" fillId="0" borderId="0" xfId="0" applyNumberFormat="1" applyFont="1" applyAlignment="1">
      <alignment horizontal="right"/>
    </xf>
    <xf numFmtId="174" fontId="10" fillId="0" borderId="0" xfId="0" applyNumberFormat="1" applyFont="1"/>
    <xf numFmtId="170" fontId="7" fillId="0" borderId="0" xfId="4" applyNumberFormat="1" applyFont="1" applyAlignment="1">
      <alignment horizontal="center" vertical="center" wrapText="1"/>
    </xf>
    <xf numFmtId="4" fontId="7" fillId="0" borderId="0" xfId="0" applyNumberFormat="1" applyFont="1"/>
    <xf numFmtId="0" fontId="7" fillId="0" borderId="0" xfId="4" applyFont="1" applyAlignment="1">
      <alignment horizontal="center"/>
    </xf>
    <xf numFmtId="0" fontId="4" fillId="0" borderId="0" xfId="4" applyFont="1" applyAlignment="1">
      <alignment horizontal="center"/>
    </xf>
    <xf numFmtId="3" fontId="4" fillId="0" borderId="0" xfId="4" applyNumberFormat="1" applyFont="1"/>
    <xf numFmtId="173" fontId="4" fillId="0" borderId="0" xfId="4" applyNumberFormat="1" applyFont="1"/>
    <xf numFmtId="166" fontId="10" fillId="0" borderId="0" xfId="4" applyNumberFormat="1"/>
    <xf numFmtId="172" fontId="4" fillId="0" borderId="0" xfId="4" applyNumberFormat="1" applyFont="1"/>
    <xf numFmtId="168" fontId="10" fillId="0" borderId="0" xfId="4" applyNumberFormat="1"/>
    <xf numFmtId="0" fontId="4" fillId="0" borderId="0" xfId="4" applyFont="1" applyAlignment="1">
      <alignment horizontal="justify" vertical="justify"/>
    </xf>
    <xf numFmtId="167" fontId="10" fillId="0" borderId="0" xfId="4" applyNumberFormat="1"/>
    <xf numFmtId="170" fontId="10" fillId="0" borderId="0" xfId="4" applyNumberFormat="1"/>
    <xf numFmtId="167" fontId="4" fillId="0" borderId="0" xfId="13" applyNumberFormat="1" applyFont="1" applyAlignment="1">
      <alignment horizontal="justify" vertical="justify"/>
    </xf>
    <xf numFmtId="0" fontId="4" fillId="0" borderId="0" xfId="4" applyFont="1" applyAlignment="1">
      <alignment horizontal="left"/>
    </xf>
    <xf numFmtId="168" fontId="4" fillId="0" borderId="0" xfId="4" applyNumberFormat="1" applyFont="1" applyAlignment="1">
      <alignment horizontal="right"/>
    </xf>
    <xf numFmtId="179" fontId="4" fillId="0" borderId="0" xfId="4" applyNumberFormat="1" applyFont="1"/>
    <xf numFmtId="0" fontId="15" fillId="0" borderId="0" xfId="4" applyFont="1"/>
    <xf numFmtId="165" fontId="11" fillId="0" borderId="0" xfId="4" applyNumberFormat="1" applyFont="1"/>
    <xf numFmtId="165" fontId="3" fillId="0" borderId="0" xfId="4" applyNumberFormat="1" applyFont="1"/>
    <xf numFmtId="168" fontId="4" fillId="0" borderId="0" xfId="4" applyNumberFormat="1" applyFont="1"/>
    <xf numFmtId="167" fontId="4" fillId="0" borderId="0" xfId="4" applyNumberFormat="1" applyFont="1"/>
    <xf numFmtId="0" fontId="34" fillId="0" borderId="0" xfId="4" applyFont="1"/>
    <xf numFmtId="177" fontId="3" fillId="0" borderId="0" xfId="4" applyNumberFormat="1" applyFont="1" applyAlignment="1">
      <alignment horizontal="right"/>
    </xf>
    <xf numFmtId="177" fontId="35" fillId="0" borderId="0" xfId="4" applyNumberFormat="1" applyFont="1" applyAlignment="1">
      <alignment horizontal="right"/>
    </xf>
    <xf numFmtId="177" fontId="3" fillId="0" borderId="0" xfId="4" applyNumberFormat="1" applyFont="1"/>
    <xf numFmtId="177" fontId="4" fillId="0" borderId="0" xfId="4" applyNumberFormat="1" applyFont="1"/>
    <xf numFmtId="0" fontId="10" fillId="0" borderId="0" xfId="4" applyAlignment="1">
      <alignment horizontal="left"/>
    </xf>
    <xf numFmtId="177" fontId="10" fillId="0" borderId="0" xfId="4" applyNumberFormat="1"/>
    <xf numFmtId="0" fontId="10" fillId="0" borderId="0" xfId="4" quotePrefix="1" applyAlignment="1">
      <alignment horizontal="left"/>
    </xf>
    <xf numFmtId="0" fontId="4" fillId="0" borderId="0" xfId="4" quotePrefix="1" applyFont="1" applyAlignment="1">
      <alignment horizontal="left"/>
    </xf>
    <xf numFmtId="0" fontId="10" fillId="0" borderId="0" xfId="4" applyAlignment="1">
      <alignment horizontal="center"/>
    </xf>
    <xf numFmtId="0" fontId="15" fillId="0" borderId="0" xfId="4" applyFont="1" applyAlignment="1">
      <alignment horizontal="center"/>
    </xf>
    <xf numFmtId="0" fontId="5" fillId="0" borderId="0" xfId="4" applyFont="1"/>
    <xf numFmtId="0" fontId="4" fillId="0" borderId="0" xfId="4" applyFont="1" applyAlignment="1">
      <alignment horizontal="justify"/>
    </xf>
    <xf numFmtId="0" fontId="25" fillId="0" borderId="0" xfId="4" applyFont="1" applyAlignment="1">
      <alignment horizontal="center"/>
    </xf>
    <xf numFmtId="170" fontId="4" fillId="0" borderId="0" xfId="4" applyNumberFormat="1" applyFont="1" applyAlignment="1">
      <alignment horizontal="justify"/>
    </xf>
    <xf numFmtId="167" fontId="4" fillId="0" borderId="0" xfId="4" applyNumberFormat="1" applyFont="1" applyAlignment="1">
      <alignment horizontal="justify"/>
    </xf>
    <xf numFmtId="0" fontId="10" fillId="0" borderId="0" xfId="4" applyAlignment="1">
      <alignment horizontal="justify"/>
    </xf>
    <xf numFmtId="0" fontId="36" fillId="0" borderId="0" xfId="0" applyFont="1" applyAlignment="1">
      <alignment horizontal="center"/>
    </xf>
    <xf numFmtId="172" fontId="36" fillId="0" borderId="0" xfId="0" applyNumberFormat="1" applyFont="1" applyAlignment="1">
      <alignment horizontal="center"/>
    </xf>
    <xf numFmtId="2" fontId="0" fillId="0" borderId="0" xfId="0" applyNumberFormat="1"/>
    <xf numFmtId="10" fontId="0" fillId="0" borderId="0" xfId="14" applyNumberFormat="1" applyFont="1"/>
    <xf numFmtId="4" fontId="0" fillId="0" borderId="0" xfId="0" applyNumberFormat="1"/>
    <xf numFmtId="3" fontId="37" fillId="0" borderId="0" xfId="0" applyNumberFormat="1" applyFont="1" applyAlignment="1">
      <alignment horizontal="center"/>
    </xf>
    <xf numFmtId="3" fontId="30" fillId="0" borderId="0" xfId="0" applyNumberFormat="1" applyFont="1"/>
    <xf numFmtId="167" fontId="4" fillId="0" borderId="0" xfId="9" applyNumberFormat="1" applyFont="1"/>
    <xf numFmtId="168" fontId="10" fillId="0" borderId="0" xfId="4" applyNumberFormat="1" applyAlignment="1">
      <alignment horizontal="left"/>
    </xf>
    <xf numFmtId="167" fontId="4" fillId="0" borderId="0" xfId="9" applyNumberFormat="1" applyFont="1" applyAlignment="1">
      <alignment horizontal="justify"/>
    </xf>
    <xf numFmtId="167" fontId="19" fillId="0" borderId="0" xfId="9" applyNumberFormat="1" applyFont="1"/>
    <xf numFmtId="167" fontId="4" fillId="0" borderId="0" xfId="4" applyNumberFormat="1" applyFont="1" applyAlignment="1">
      <alignment horizontal="justify" vertical="justify"/>
    </xf>
    <xf numFmtId="180" fontId="4" fillId="0" borderId="0" xfId="4" applyNumberFormat="1" applyFont="1"/>
    <xf numFmtId="170" fontId="0" fillId="0" borderId="0" xfId="0" applyNumberFormat="1"/>
    <xf numFmtId="181" fontId="69" fillId="0" borderId="0" xfId="0" applyNumberFormat="1" applyFont="1" applyAlignment="1">
      <alignment horizontal="center"/>
    </xf>
    <xf numFmtId="181" fontId="0" fillId="0" borderId="0" xfId="0" applyNumberFormat="1"/>
    <xf numFmtId="181" fontId="69" fillId="0" borderId="5" xfId="0" applyNumberFormat="1" applyFont="1" applyBorder="1" applyAlignment="1">
      <alignment horizontal="center"/>
    </xf>
    <xf numFmtId="181" fontId="10" fillId="0" borderId="0" xfId="0" applyNumberFormat="1" applyFont="1"/>
    <xf numFmtId="181" fontId="7" fillId="0" borderId="0" xfId="0" applyNumberFormat="1" applyFont="1"/>
    <xf numFmtId="181" fontId="19" fillId="0" borderId="0" xfId="0" applyNumberFormat="1" applyFont="1" applyAlignment="1">
      <alignment horizontal="center"/>
    </xf>
    <xf numFmtId="181" fontId="4" fillId="0" borderId="0" xfId="0" applyNumberFormat="1" applyFont="1"/>
    <xf numFmtId="0" fontId="10" fillId="0" borderId="0" xfId="0" applyFont="1" applyAlignment="1">
      <alignment vertical="justify"/>
    </xf>
    <xf numFmtId="0" fontId="70" fillId="0" borderId="0" xfId="4" applyFont="1" applyAlignment="1">
      <alignment horizontal="center"/>
    </xf>
    <xf numFmtId="181" fontId="10" fillId="0" borderId="0" xfId="4" applyNumberFormat="1"/>
    <xf numFmtId="166" fontId="11" fillId="0" borderId="0" xfId="0" applyNumberFormat="1" applyFont="1"/>
    <xf numFmtId="181" fontId="19" fillId="0" borderId="0" xfId="0" applyNumberFormat="1" applyFont="1"/>
    <xf numFmtId="181" fontId="71" fillId="0" borderId="6" xfId="0" applyNumberFormat="1" applyFont="1" applyBorder="1" applyAlignment="1">
      <alignment horizontal="right"/>
    </xf>
    <xf numFmtId="181" fontId="68" fillId="0" borderId="0" xfId="0" applyNumberFormat="1" applyFont="1"/>
    <xf numFmtId="0" fontId="10" fillId="0" borderId="7" xfId="0" applyFont="1" applyBorder="1"/>
    <xf numFmtId="181" fontId="10" fillId="0" borderId="0" xfId="4" applyNumberFormat="1" applyAlignment="1">
      <alignment horizontal="left"/>
    </xf>
    <xf numFmtId="181" fontId="4" fillId="0" borderId="0" xfId="4" applyNumberFormat="1" applyFont="1" applyAlignment="1">
      <alignment horizontal="justify"/>
    </xf>
    <xf numFmtId="181" fontId="4" fillId="0" borderId="0" xfId="4" applyNumberFormat="1" applyFont="1"/>
    <xf numFmtId="167" fontId="0" fillId="0" borderId="0" xfId="9" applyNumberFormat="1" applyFont="1"/>
    <xf numFmtId="167" fontId="11" fillId="0" borderId="0" xfId="9" applyNumberFormat="1" applyFont="1"/>
    <xf numFmtId="181" fontId="19" fillId="0" borderId="5" xfId="0" applyNumberFormat="1" applyFont="1" applyBorder="1" applyAlignment="1">
      <alignment horizontal="center"/>
    </xf>
    <xf numFmtId="166" fontId="19" fillId="0" borderId="0" xfId="0" applyNumberFormat="1" applyFont="1" applyAlignment="1">
      <alignment horizontal="center"/>
    </xf>
    <xf numFmtId="0" fontId="28" fillId="0" borderId="0" xfId="0" applyFont="1" applyAlignment="1">
      <alignment horizontal="left"/>
    </xf>
    <xf numFmtId="0" fontId="10" fillId="0" borderId="1" xfId="0" applyFont="1" applyBorder="1"/>
    <xf numFmtId="0" fontId="10" fillId="0" borderId="2" xfId="0" applyFont="1" applyBorder="1"/>
    <xf numFmtId="0" fontId="12" fillId="0" borderId="0" xfId="4" applyFont="1"/>
    <xf numFmtId="181" fontId="10" fillId="0" borderId="0" xfId="4" applyNumberFormat="1" applyAlignment="1">
      <alignment horizontal="center"/>
    </xf>
    <xf numFmtId="0" fontId="9" fillId="0" borderId="0" xfId="4" applyFont="1"/>
    <xf numFmtId="166" fontId="4" fillId="0" borderId="0" xfId="4" applyNumberFormat="1" applyFont="1"/>
    <xf numFmtId="0" fontId="72" fillId="0" borderId="0" xfId="4" quotePrefix="1" applyFont="1" applyAlignment="1">
      <alignment horizontal="left" vertical="center"/>
    </xf>
    <xf numFmtId="181" fontId="72" fillId="0" borderId="0" xfId="4" quotePrefix="1" applyNumberFormat="1" applyFont="1" applyAlignment="1">
      <alignment horizontal="left" vertical="center"/>
    </xf>
    <xf numFmtId="0" fontId="11" fillId="0" borderId="0" xfId="4" applyFont="1"/>
    <xf numFmtId="0" fontId="26" fillId="0" borderId="0" xfId="4" applyFont="1"/>
    <xf numFmtId="0" fontId="19" fillId="0" borderId="0" xfId="4" applyFont="1"/>
    <xf numFmtId="3" fontId="7" fillId="0" borderId="0" xfId="4" applyNumberFormat="1" applyFont="1"/>
    <xf numFmtId="0" fontId="28" fillId="0" borderId="0" xfId="4" applyFont="1"/>
    <xf numFmtId="3" fontId="19" fillId="0" borderId="0" xfId="4" applyNumberFormat="1" applyFont="1"/>
    <xf numFmtId="167" fontId="0" fillId="0" borderId="0" xfId="10" applyNumberFormat="1" applyFont="1"/>
    <xf numFmtId="3" fontId="10" fillId="0" borderId="9" xfId="4" applyNumberFormat="1" applyBorder="1"/>
    <xf numFmtId="0" fontId="10" fillId="0" borderId="6" xfId="4" applyBorder="1"/>
    <xf numFmtId="4" fontId="10" fillId="0" borderId="0" xfId="4" applyNumberFormat="1"/>
    <xf numFmtId="3" fontId="7" fillId="0" borderId="0" xfId="4" applyNumberFormat="1" applyFont="1" applyAlignment="1">
      <alignment horizontal="center"/>
    </xf>
    <xf numFmtId="165" fontId="7" fillId="0" borderId="0" xfId="4" applyNumberFormat="1" applyFont="1" applyAlignment="1">
      <alignment horizontal="center"/>
    </xf>
    <xf numFmtId="167" fontId="0" fillId="0" borderId="0" xfId="14" applyNumberFormat="1" applyFont="1"/>
    <xf numFmtId="10" fontId="0" fillId="0" borderId="0" xfId="10" applyNumberFormat="1" applyFont="1"/>
    <xf numFmtId="0" fontId="19" fillId="0" borderId="0" xfId="4" applyFont="1" applyAlignment="1">
      <alignment horizontal="left"/>
    </xf>
    <xf numFmtId="181" fontId="19" fillId="0" borderId="0" xfId="4" applyNumberFormat="1" applyFont="1" applyAlignment="1">
      <alignment horizontal="center"/>
    </xf>
    <xf numFmtId="4" fontId="19" fillId="0" borderId="0" xfId="4" applyNumberFormat="1" applyFont="1" applyAlignment="1">
      <alignment horizontal="center"/>
    </xf>
    <xf numFmtId="3" fontId="73" fillId="0" borderId="0" xfId="0" applyNumberFormat="1" applyFont="1"/>
    <xf numFmtId="181" fontId="7" fillId="0" borderId="0" xfId="4" applyNumberFormat="1" applyFont="1"/>
    <xf numFmtId="181" fontId="19" fillId="0" borderId="0" xfId="4" applyNumberFormat="1" applyFont="1"/>
    <xf numFmtId="0" fontId="40" fillId="0" borderId="0" xfId="0" applyFont="1"/>
    <xf numFmtId="0" fontId="74" fillId="0" borderId="0" xfId="0" applyFont="1"/>
    <xf numFmtId="0" fontId="74" fillId="0" borderId="0" xfId="0" applyFont="1" applyAlignment="1">
      <alignment vertical="center"/>
    </xf>
    <xf numFmtId="0" fontId="75" fillId="0" borderId="0" xfId="0" applyFont="1" applyAlignment="1">
      <alignment horizontal="center"/>
    </xf>
    <xf numFmtId="0" fontId="76" fillId="0" borderId="0" xfId="0" applyFont="1"/>
    <xf numFmtId="0" fontId="77" fillId="0" borderId="0" xfId="0" applyFont="1"/>
    <xf numFmtId="181" fontId="78" fillId="0" borderId="0" xfId="4" applyNumberFormat="1" applyFont="1" applyAlignment="1">
      <alignment horizontal="center"/>
    </xf>
    <xf numFmtId="0" fontId="40" fillId="0" borderId="5" xfId="4" applyFont="1" applyBorder="1" applyAlignment="1">
      <alignment horizontal="left"/>
    </xf>
    <xf numFmtId="0" fontId="40" fillId="0" borderId="5" xfId="4" applyFont="1" applyBorder="1" applyAlignment="1">
      <alignment horizontal="left" vertical="center"/>
    </xf>
    <xf numFmtId="0" fontId="40" fillId="0" borderId="0" xfId="4" applyFont="1" applyAlignment="1">
      <alignment horizontal="left"/>
    </xf>
    <xf numFmtId="181" fontId="79" fillId="0" borderId="0" xfId="4" applyNumberFormat="1" applyFont="1" applyAlignment="1">
      <alignment horizontal="center"/>
    </xf>
    <xf numFmtId="0" fontId="80" fillId="0" borderId="0" xfId="0" applyFont="1" applyAlignment="1">
      <alignment horizontal="center"/>
    </xf>
    <xf numFmtId="181" fontId="78" fillId="0" borderId="0" xfId="0" applyNumberFormat="1" applyFont="1" applyAlignment="1">
      <alignment horizontal="center"/>
    </xf>
    <xf numFmtId="0" fontId="40" fillId="0" borderId="5" xfId="0" applyFont="1" applyBorder="1" applyAlignment="1">
      <alignment horizontal="center"/>
    </xf>
    <xf numFmtId="167" fontId="40" fillId="0" borderId="10" xfId="0" applyNumberFormat="1" applyFont="1" applyBorder="1" applyAlignment="1">
      <alignment horizontal="center"/>
    </xf>
    <xf numFmtId="181" fontId="40" fillId="0" borderId="5" xfId="0" applyNumberFormat="1" applyFont="1" applyBorder="1" applyAlignment="1">
      <alignment horizontal="center"/>
    </xf>
    <xf numFmtId="0" fontId="40" fillId="0" borderId="11" xfId="0" applyFont="1" applyBorder="1" applyAlignment="1">
      <alignment horizontal="center"/>
    </xf>
    <xf numFmtId="0" fontId="40" fillId="0" borderId="0" xfId="0" applyFont="1" applyAlignment="1">
      <alignment horizontal="center"/>
    </xf>
    <xf numFmtId="181" fontId="40" fillId="0" borderId="0" xfId="0" applyNumberFormat="1" applyFont="1" applyAlignment="1">
      <alignment horizontal="center"/>
    </xf>
    <xf numFmtId="0" fontId="81" fillId="0" borderId="0" xfId="0" applyFont="1" applyAlignment="1">
      <alignment horizontal="center"/>
    </xf>
    <xf numFmtId="181" fontId="79" fillId="0" borderId="0" xfId="0" applyNumberFormat="1" applyFont="1" applyAlignment="1">
      <alignment horizontal="center"/>
    </xf>
    <xf numFmtId="167" fontId="40" fillId="0" borderId="0" xfId="9" applyNumberFormat="1" applyFont="1" applyAlignment="1">
      <alignment horizontal="center" vertical="center" wrapText="1"/>
    </xf>
    <xf numFmtId="166" fontId="43" fillId="0" borderId="0" xfId="0" applyNumberFormat="1" applyFont="1" applyAlignment="1">
      <alignment horizontal="center"/>
    </xf>
    <xf numFmtId="0" fontId="80" fillId="0" borderId="6" xfId="0" applyFont="1" applyBorder="1" applyAlignment="1">
      <alignment horizontal="center"/>
    </xf>
    <xf numFmtId="166" fontId="78" fillId="0" borderId="0" xfId="0" applyNumberFormat="1" applyFont="1" applyAlignment="1">
      <alignment horizontal="center"/>
    </xf>
    <xf numFmtId="166" fontId="40" fillId="0" borderId="11" xfId="0" applyNumberFormat="1" applyFont="1" applyBorder="1" applyAlignment="1">
      <alignment horizontal="center"/>
    </xf>
    <xf numFmtId="166" fontId="40" fillId="0" borderId="0" xfId="0" applyNumberFormat="1" applyFont="1" applyAlignment="1">
      <alignment horizontal="center"/>
    </xf>
    <xf numFmtId="0" fontId="45" fillId="0" borderId="0" xfId="0" applyFont="1"/>
    <xf numFmtId="183" fontId="78" fillId="0" borderId="12" xfId="0" applyNumberFormat="1" applyFont="1" applyBorder="1" applyAlignment="1">
      <alignment horizontal="center"/>
    </xf>
    <xf numFmtId="165" fontId="40" fillId="0" borderId="0" xfId="0" applyNumberFormat="1" applyFont="1"/>
    <xf numFmtId="0" fontId="47" fillId="0" borderId="0" xfId="0" applyFont="1"/>
    <xf numFmtId="0" fontId="40" fillId="0" borderId="13" xfId="0" applyFont="1" applyBorder="1" applyAlignment="1">
      <alignment horizontal="center"/>
    </xf>
    <xf numFmtId="183" fontId="40" fillId="0" borderId="11" xfId="0" applyNumberFormat="1" applyFont="1" applyBorder="1" applyAlignment="1">
      <alignment horizontal="center"/>
    </xf>
    <xf numFmtId="167" fontId="40" fillId="0" borderId="0" xfId="9" applyNumberFormat="1" applyFont="1" applyAlignment="1">
      <alignment horizontal="center"/>
    </xf>
    <xf numFmtId="0" fontId="49" fillId="0" borderId="0" xfId="0" applyFont="1"/>
    <xf numFmtId="0" fontId="40" fillId="0" borderId="5" xfId="0" applyFont="1" applyBorder="1" applyAlignment="1">
      <alignment horizontal="left"/>
    </xf>
    <xf numFmtId="0" fontId="80" fillId="0" borderId="0" xfId="0" applyFont="1" applyAlignment="1">
      <alignment horizontal="left"/>
    </xf>
    <xf numFmtId="0" fontId="40" fillId="0" borderId="11" xfId="0" applyFont="1" applyBorder="1" applyAlignment="1">
      <alignment horizontal="left"/>
    </xf>
    <xf numFmtId="0" fontId="80" fillId="0" borderId="0" xfId="4" applyFont="1" applyAlignment="1">
      <alignment horizontal="left"/>
    </xf>
    <xf numFmtId="181" fontId="40" fillId="0" borderId="5" xfId="4" applyNumberFormat="1" applyFont="1" applyBorder="1" applyAlignment="1">
      <alignment horizontal="center"/>
    </xf>
    <xf numFmtId="0" fontId="40" fillId="0" borderId="11" xfId="4" applyFont="1" applyBorder="1" applyAlignment="1">
      <alignment horizontal="left"/>
    </xf>
    <xf numFmtId="0" fontId="81" fillId="0" borderId="0" xfId="4" applyFont="1" applyAlignment="1">
      <alignment horizontal="left"/>
    </xf>
    <xf numFmtId="167" fontId="78" fillId="0" borderId="0" xfId="0" applyNumberFormat="1" applyFont="1" applyAlignment="1">
      <alignment horizontal="center"/>
    </xf>
    <xf numFmtId="167" fontId="40" fillId="0" borderId="5" xfId="0" applyNumberFormat="1" applyFont="1" applyBorder="1" applyAlignment="1">
      <alignment horizontal="center"/>
    </xf>
    <xf numFmtId="4" fontId="40" fillId="0" borderId="5" xfId="4" applyNumberFormat="1" applyFont="1" applyBorder="1" applyAlignment="1">
      <alignment horizontal="center"/>
    </xf>
    <xf numFmtId="181" fontId="40" fillId="0" borderId="11" xfId="4" applyNumberFormat="1" applyFont="1" applyBorder="1" applyAlignment="1">
      <alignment horizontal="center"/>
    </xf>
    <xf numFmtId="0" fontId="53" fillId="0" borderId="0" xfId="1" quotePrefix="1" applyFont="1" applyAlignment="1" applyProtection="1"/>
    <xf numFmtId="0" fontId="50" fillId="0" borderId="0" xfId="0" applyFont="1" applyAlignment="1">
      <alignment horizontal="left"/>
    </xf>
    <xf numFmtId="0" fontId="40" fillId="0" borderId="5" xfId="0" applyFont="1" applyBorder="1" applyAlignment="1">
      <alignment horizontal="left" vertical="center" wrapText="1"/>
    </xf>
    <xf numFmtId="167" fontId="40" fillId="0" borderId="11" xfId="0" applyNumberFormat="1" applyFont="1" applyBorder="1" applyAlignment="1">
      <alignment horizontal="center"/>
    </xf>
    <xf numFmtId="0" fontId="82" fillId="0" borderId="13" xfId="0" applyFont="1" applyBorder="1"/>
    <xf numFmtId="0" fontId="43" fillId="0" borderId="0" xfId="0" applyFont="1" applyAlignment="1">
      <alignment horizontal="left"/>
    </xf>
    <xf numFmtId="170" fontId="43" fillId="0" borderId="0" xfId="0" quotePrefix="1" applyNumberFormat="1" applyFont="1" applyAlignment="1">
      <alignment horizontal="left" vertical="top" wrapText="1"/>
    </xf>
    <xf numFmtId="170" fontId="43" fillId="0" borderId="0" xfId="0" applyNumberFormat="1" applyFont="1" applyAlignment="1">
      <alignment horizontal="right" vertical="top" wrapText="1"/>
    </xf>
    <xf numFmtId="181" fontId="40" fillId="0" borderId="0" xfId="0" applyNumberFormat="1" applyFont="1"/>
    <xf numFmtId="0" fontId="40" fillId="0" borderId="0" xfId="0" applyFont="1" applyAlignment="1">
      <alignment horizontal="left"/>
    </xf>
    <xf numFmtId="0" fontId="43" fillId="0" borderId="0" xfId="0" quotePrefix="1" applyFont="1" applyAlignment="1">
      <alignment horizontal="left"/>
    </xf>
    <xf numFmtId="165" fontId="43" fillId="0" borderId="0" xfId="0" applyNumberFormat="1" applyFont="1" applyAlignment="1">
      <alignment horizontal="center"/>
    </xf>
    <xf numFmtId="3" fontId="43" fillId="0" borderId="0" xfId="0" applyNumberFormat="1" applyFont="1" applyAlignment="1">
      <alignment horizontal="right" vertical="top" wrapText="1"/>
    </xf>
    <xf numFmtId="170" fontId="43" fillId="0" borderId="0" xfId="0" applyNumberFormat="1" applyFont="1"/>
    <xf numFmtId="181" fontId="40" fillId="0" borderId="14" xfId="0" applyNumberFormat="1" applyFont="1" applyBorder="1" applyAlignment="1">
      <alignment horizontal="center"/>
    </xf>
    <xf numFmtId="168" fontId="43" fillId="0" borderId="0" xfId="0" quotePrefix="1" applyNumberFormat="1" applyFont="1" applyAlignment="1">
      <alignment horizontal="left"/>
    </xf>
    <xf numFmtId="168" fontId="43" fillId="0" borderId="0" xfId="0" applyNumberFormat="1" applyFont="1" applyAlignment="1">
      <alignment horizontal="right"/>
    </xf>
    <xf numFmtId="168" fontId="43" fillId="0" borderId="0" xfId="0" applyNumberFormat="1" applyFont="1" applyAlignment="1">
      <alignment horizontal="center"/>
    </xf>
    <xf numFmtId="0" fontId="43" fillId="0" borderId="0" xfId="0" applyFont="1"/>
    <xf numFmtId="174" fontId="43" fillId="0" borderId="0" xfId="0" applyNumberFormat="1" applyFont="1" applyAlignment="1">
      <alignment horizontal="center"/>
    </xf>
    <xf numFmtId="0" fontId="81" fillId="3" borderId="3" xfId="0" applyFont="1" applyFill="1" applyBorder="1" applyAlignment="1">
      <alignment horizontal="center" vertical="center" wrapText="1"/>
    </xf>
    <xf numFmtId="0" fontId="83" fillId="3" borderId="5" xfId="0" applyFont="1" applyFill="1" applyBorder="1" applyAlignment="1">
      <alignment horizontal="center" vertical="center" wrapText="1"/>
    </xf>
    <xf numFmtId="0" fontId="83" fillId="3" borderId="11" xfId="4" applyFont="1" applyFill="1" applyBorder="1" applyAlignment="1">
      <alignment horizontal="center" vertical="center" wrapText="1"/>
    </xf>
    <xf numFmtId="0" fontId="83" fillId="3" borderId="5" xfId="4" applyFont="1" applyFill="1" applyBorder="1" applyAlignment="1">
      <alignment horizontal="center" vertical="center" wrapText="1"/>
    </xf>
    <xf numFmtId="0" fontId="81" fillId="3" borderId="14" xfId="4" applyFont="1" applyFill="1" applyBorder="1" applyAlignment="1">
      <alignment horizontal="center"/>
    </xf>
    <xf numFmtId="0" fontId="81" fillId="3" borderId="5" xfId="0" applyFont="1" applyFill="1" applyBorder="1" applyAlignment="1">
      <alignment horizontal="center" vertical="center" wrapText="1"/>
    </xf>
    <xf numFmtId="0" fontId="81" fillId="3" borderId="5" xfId="0" applyFont="1" applyFill="1" applyBorder="1" applyAlignment="1">
      <alignment horizontal="center"/>
    </xf>
    <xf numFmtId="0" fontId="81" fillId="3" borderId="5" xfId="0" applyFont="1" applyFill="1" applyBorder="1" applyAlignment="1">
      <alignment horizontal="center" vertical="center"/>
    </xf>
    <xf numFmtId="0" fontId="81" fillId="3" borderId="11" xfId="0" applyFont="1" applyFill="1" applyBorder="1" applyAlignment="1">
      <alignment horizontal="center" vertical="center" wrapText="1"/>
    </xf>
    <xf numFmtId="174" fontId="40" fillId="0" borderId="0" xfId="0" applyNumberFormat="1" applyFont="1" applyAlignment="1">
      <alignment horizontal="center"/>
    </xf>
    <xf numFmtId="0" fontId="81" fillId="3" borderId="14" xfId="0" applyFont="1" applyFill="1" applyBorder="1" applyAlignment="1">
      <alignment horizontal="center" vertical="center" wrapText="1"/>
    </xf>
    <xf numFmtId="167" fontId="40" fillId="0" borderId="5" xfId="9" applyNumberFormat="1" applyFont="1" applyBorder="1" applyAlignment="1">
      <alignment horizontal="center"/>
    </xf>
    <xf numFmtId="183" fontId="40" fillId="0" borderId="5" xfId="0" applyNumberFormat="1" applyFont="1" applyBorder="1" applyAlignment="1">
      <alignment horizontal="right"/>
    </xf>
    <xf numFmtId="183" fontId="40" fillId="0" borderId="18" xfId="0" applyNumberFormat="1" applyFont="1" applyBorder="1" applyAlignment="1">
      <alignment horizontal="right"/>
    </xf>
    <xf numFmtId="183" fontId="40" fillId="0" borderId="14" xfId="0" applyNumberFormat="1" applyFont="1" applyBorder="1" applyAlignment="1">
      <alignment horizontal="right"/>
    </xf>
    <xf numFmtId="0" fontId="43" fillId="0" borderId="1" xfId="0" applyFont="1" applyBorder="1"/>
    <xf numFmtId="3" fontId="43" fillId="0" borderId="0" xfId="0" applyNumberFormat="1" applyFont="1"/>
    <xf numFmtId="0" fontId="83" fillId="3" borderId="17" xfId="0" applyFont="1" applyFill="1" applyBorder="1" applyAlignment="1">
      <alignment horizontal="center" vertical="center" wrapText="1"/>
    </xf>
    <xf numFmtId="0" fontId="40" fillId="0" borderId="12" xfId="4" applyFont="1" applyBorder="1"/>
    <xf numFmtId="0" fontId="40" fillId="0" borderId="0" xfId="4" applyFont="1"/>
    <xf numFmtId="183" fontId="40" fillId="0" borderId="11" xfId="0" applyNumberFormat="1" applyFont="1" applyBorder="1" applyAlignment="1">
      <alignment horizontal="right"/>
    </xf>
    <xf numFmtId="0" fontId="40" fillId="0" borderId="12" xfId="0" applyFont="1" applyBorder="1" applyAlignment="1">
      <alignment horizontal="center"/>
    </xf>
    <xf numFmtId="4" fontId="40" fillId="0" borderId="0" xfId="0" applyNumberFormat="1" applyFont="1" applyAlignment="1">
      <alignment horizontal="center"/>
    </xf>
    <xf numFmtId="0" fontId="81" fillId="3" borderId="17" xfId="0" applyFont="1" applyFill="1" applyBorder="1" applyAlignment="1">
      <alignment horizontal="center" vertical="center" wrapText="1"/>
    </xf>
    <xf numFmtId="168" fontId="43" fillId="0" borderId="0" xfId="4" applyNumberFormat="1" applyFont="1" applyAlignment="1">
      <alignment horizontal="center" vertical="center" wrapText="1"/>
    </xf>
    <xf numFmtId="181" fontId="40" fillId="0" borderId="0" xfId="4" applyNumberFormat="1" applyFont="1"/>
    <xf numFmtId="0" fontId="80" fillId="0" borderId="0" xfId="4" applyFont="1" applyAlignment="1">
      <alignment horizontal="center"/>
    </xf>
    <xf numFmtId="180" fontId="43" fillId="0" borderId="0" xfId="4" applyNumberFormat="1" applyFont="1" applyAlignment="1">
      <alignment horizontal="center" vertical="center" wrapText="1"/>
    </xf>
    <xf numFmtId="0" fontId="40" fillId="0" borderId="5" xfId="4" applyFont="1" applyBorder="1" applyAlignment="1">
      <alignment horizontal="center"/>
    </xf>
    <xf numFmtId="0" fontId="40" fillId="0" borderId="11" xfId="4" applyFont="1" applyBorder="1" applyAlignment="1">
      <alignment horizontal="center"/>
    </xf>
    <xf numFmtId="165" fontId="56" fillId="0" borderId="0" xfId="4" applyNumberFormat="1" applyFont="1"/>
    <xf numFmtId="0" fontId="43" fillId="0" borderId="0" xfId="4" applyFont="1" applyAlignment="1">
      <alignment horizontal="center"/>
    </xf>
    <xf numFmtId="170" fontId="43" fillId="0" borderId="0" xfId="4" applyNumberFormat="1" applyFont="1" applyAlignment="1">
      <alignment horizontal="center" vertical="center" wrapText="1"/>
    </xf>
    <xf numFmtId="170" fontId="43" fillId="0" borderId="0" xfId="11" applyNumberFormat="1" applyFont="1" applyAlignment="1">
      <alignment horizontal="center" vertical="center" wrapText="1"/>
    </xf>
    <xf numFmtId="0" fontId="83" fillId="3" borderId="20" xfId="4" applyFont="1" applyFill="1" applyBorder="1" applyAlignment="1">
      <alignment horizontal="center" vertical="center" wrapText="1"/>
    </xf>
    <xf numFmtId="0" fontId="50" fillId="0" borderId="11" xfId="0" applyFont="1" applyBorder="1" applyAlignment="1">
      <alignment horizontal="center"/>
    </xf>
    <xf numFmtId="177" fontId="43" fillId="0" borderId="0" xfId="4" applyNumberFormat="1" applyFont="1" applyAlignment="1">
      <alignment horizontal="center" vertical="center" wrapText="1"/>
    </xf>
    <xf numFmtId="0" fontId="43" fillId="0" borderId="0" xfId="4" applyFont="1" applyAlignment="1">
      <alignment horizontal="center" vertical="center" wrapText="1"/>
    </xf>
    <xf numFmtId="169" fontId="43" fillId="0" borderId="0" xfId="4" applyNumberFormat="1" applyFont="1" applyAlignment="1">
      <alignment horizontal="center" vertical="center" wrapText="1"/>
    </xf>
    <xf numFmtId="3" fontId="43" fillId="0" borderId="0" xfId="0" applyNumberFormat="1" applyFont="1" applyAlignment="1">
      <alignment horizontal="center"/>
    </xf>
    <xf numFmtId="0" fontId="40" fillId="0" borderId="11" xfId="0" applyFont="1" applyBorder="1"/>
    <xf numFmtId="0" fontId="80" fillId="0" borderId="0" xfId="0" applyFont="1"/>
    <xf numFmtId="0" fontId="43" fillId="0" borderId="4" xfId="0" applyFont="1" applyBorder="1"/>
    <xf numFmtId="3" fontId="43" fillId="2" borderId="4" xfId="0" applyNumberFormat="1" applyFont="1" applyFill="1" applyBorder="1" applyAlignment="1">
      <alignment horizontal="center"/>
    </xf>
    <xf numFmtId="3" fontId="43" fillId="2" borderId="4" xfId="0" applyNumberFormat="1" applyFont="1" applyFill="1" applyBorder="1" applyAlignment="1">
      <alignment horizontal="right"/>
    </xf>
    <xf numFmtId="3" fontId="43" fillId="2" borderId="0" xfId="0" applyNumberFormat="1" applyFont="1" applyFill="1" applyAlignment="1">
      <alignment horizontal="center"/>
    </xf>
    <xf numFmtId="9" fontId="43" fillId="0" borderId="5" xfId="9" applyFont="1" applyBorder="1" applyAlignment="1">
      <alignment horizontal="center"/>
    </xf>
    <xf numFmtId="0" fontId="83" fillId="3" borderId="20" xfId="0" applyFont="1" applyFill="1" applyBorder="1" applyAlignment="1">
      <alignment horizontal="center" vertical="center" wrapText="1"/>
    </xf>
    <xf numFmtId="10" fontId="40" fillId="0" borderId="5" xfId="9" applyNumberFormat="1" applyFont="1" applyBorder="1" applyAlignment="1">
      <alignment horizontal="center"/>
    </xf>
    <xf numFmtId="165" fontId="57" fillId="0" borderId="0" xfId="4" applyNumberFormat="1" applyFont="1" applyAlignment="1">
      <alignment horizontal="center"/>
    </xf>
    <xf numFmtId="0" fontId="81" fillId="3" borderId="5" xfId="4" applyFont="1" applyFill="1" applyBorder="1" applyAlignment="1">
      <alignment horizontal="center"/>
    </xf>
    <xf numFmtId="0" fontId="43" fillId="0" borderId="1" xfId="4" applyFont="1" applyBorder="1" applyAlignment="1">
      <alignment horizontal="left"/>
    </xf>
    <xf numFmtId="3" fontId="43" fillId="0" borderId="1" xfId="4" applyNumberFormat="1" applyFont="1" applyBorder="1" applyAlignment="1">
      <alignment horizontal="right"/>
    </xf>
    <xf numFmtId="165" fontId="43" fillId="0" borderId="1" xfId="4" applyNumberFormat="1" applyFont="1" applyBorder="1" applyAlignment="1">
      <alignment horizontal="right"/>
    </xf>
    <xf numFmtId="0" fontId="83" fillId="3" borderId="17" xfId="4" applyFont="1" applyFill="1" applyBorder="1" applyAlignment="1">
      <alignment horizontal="center" vertical="center" wrapText="1"/>
    </xf>
    <xf numFmtId="3" fontId="43" fillId="0" borderId="0" xfId="4" applyNumberFormat="1" applyFont="1" applyAlignment="1">
      <alignment horizontal="center" vertical="center"/>
    </xf>
    <xf numFmtId="9" fontId="43" fillId="0" borderId="0" xfId="14" applyFont="1" applyAlignment="1">
      <alignment vertical="center"/>
    </xf>
    <xf numFmtId="0" fontId="0" fillId="0" borderId="21" xfId="0" applyBorder="1"/>
    <xf numFmtId="1" fontId="54" fillId="4" borderId="0" xfId="6" applyNumberFormat="1" applyFont="1" applyFill="1" applyAlignment="1">
      <alignment horizontal="center"/>
    </xf>
    <xf numFmtId="2" fontId="54" fillId="4" borderId="0" xfId="6" applyNumberFormat="1" applyFont="1" applyFill="1" applyAlignment="1">
      <alignment horizontal="center"/>
    </xf>
    <xf numFmtId="0" fontId="40" fillId="4" borderId="0" xfId="6" applyFont="1" applyFill="1"/>
    <xf numFmtId="0" fontId="54" fillId="4" borderId="8" xfId="8" applyFont="1" applyFill="1" applyBorder="1" applyAlignment="1">
      <alignment vertical="center" wrapText="1"/>
    </xf>
    <xf numFmtId="165" fontId="54" fillId="4" borderId="0" xfId="6" applyNumberFormat="1" applyFont="1" applyFill="1" applyAlignment="1">
      <alignment horizontal="center" vertical="center"/>
    </xf>
    <xf numFmtId="165" fontId="54" fillId="4" borderId="8" xfId="6" applyNumberFormat="1" applyFont="1" applyFill="1" applyBorder="1" applyAlignment="1">
      <alignment horizontal="center" vertical="center"/>
    </xf>
    <xf numFmtId="0" fontId="54" fillId="4" borderId="0" xfId="8" applyFont="1" applyFill="1" applyAlignment="1">
      <alignment vertical="center" wrapText="1"/>
    </xf>
    <xf numFmtId="165" fontId="58" fillId="4" borderId="0" xfId="6" applyNumberFormat="1" applyFont="1" applyFill="1" applyAlignment="1">
      <alignment horizontal="center" vertical="center"/>
    </xf>
    <xf numFmtId="0" fontId="84" fillId="4" borderId="0" xfId="6" applyFont="1" applyFill="1" applyAlignment="1">
      <alignment horizontal="left" vertical="center"/>
    </xf>
    <xf numFmtId="165" fontId="54" fillId="4" borderId="7" xfId="6" applyNumberFormat="1" applyFont="1" applyFill="1" applyBorder="1" applyAlignment="1">
      <alignment horizontal="center" vertical="center"/>
    </xf>
    <xf numFmtId="0" fontId="81" fillId="3" borderId="0" xfId="6" applyFont="1" applyFill="1" applyAlignment="1">
      <alignment horizontal="center" vertical="center"/>
    </xf>
    <xf numFmtId="0" fontId="81" fillId="3" borderId="22" xfId="6" applyFont="1" applyFill="1" applyBorder="1" applyAlignment="1">
      <alignment horizontal="center" vertical="center"/>
    </xf>
    <xf numFmtId="3" fontId="43" fillId="0" borderId="0" xfId="4" applyNumberFormat="1" applyFont="1" applyAlignment="1">
      <alignment horizontal="right"/>
    </xf>
    <xf numFmtId="0" fontId="83" fillId="3" borderId="0" xfId="4" applyFont="1" applyFill="1" applyAlignment="1">
      <alignment horizontal="center" vertical="center" wrapText="1"/>
    </xf>
    <xf numFmtId="0" fontId="83" fillId="3" borderId="13" xfId="4" applyFont="1" applyFill="1" applyBorder="1" applyAlignment="1">
      <alignment horizontal="center" vertical="center" wrapText="1"/>
    </xf>
    <xf numFmtId="165" fontId="40" fillId="0" borderId="5" xfId="4" applyNumberFormat="1" applyFont="1" applyBorder="1" applyAlignment="1">
      <alignment horizontal="center"/>
    </xf>
    <xf numFmtId="0" fontId="45" fillId="4" borderId="0" xfId="6" applyFont="1" applyFill="1" applyAlignment="1">
      <alignment horizontal="left" vertical="center"/>
    </xf>
    <xf numFmtId="0" fontId="81" fillId="3" borderId="23" xfId="6" applyFont="1" applyFill="1" applyBorder="1" applyAlignment="1">
      <alignment horizontal="center" vertical="center"/>
    </xf>
    <xf numFmtId="0" fontId="40" fillId="4" borderId="0" xfId="8" applyFont="1" applyFill="1" applyAlignment="1">
      <alignment vertical="center" wrapText="1"/>
    </xf>
    <xf numFmtId="0" fontId="40" fillId="4" borderId="0" xfId="6" applyFont="1" applyFill="1" applyAlignment="1">
      <alignment horizontal="left" vertical="center"/>
    </xf>
    <xf numFmtId="0" fontId="59" fillId="4" borderId="0" xfId="8" applyFont="1" applyFill="1" applyAlignment="1">
      <alignment vertical="center" wrapText="1"/>
    </xf>
    <xf numFmtId="181" fontId="71" fillId="0" borderId="0" xfId="0" applyNumberFormat="1" applyFont="1" applyAlignment="1">
      <alignment horizontal="right"/>
    </xf>
    <xf numFmtId="1" fontId="10" fillId="0" borderId="0" xfId="4" applyNumberFormat="1"/>
    <xf numFmtId="182" fontId="4" fillId="0" borderId="0" xfId="0" applyNumberFormat="1" applyFont="1"/>
    <xf numFmtId="0" fontId="83" fillId="3" borderId="29" xfId="0" applyFont="1" applyFill="1" applyBorder="1" applyAlignment="1">
      <alignment horizontal="center" vertical="center" wrapText="1"/>
    </xf>
    <xf numFmtId="170" fontId="10" fillId="0" borderId="21" xfId="0" applyNumberFormat="1" applyFont="1" applyBorder="1"/>
    <xf numFmtId="3" fontId="40" fillId="0" borderId="0" xfId="0" applyNumberFormat="1" applyFont="1" applyAlignment="1">
      <alignment horizontal="center"/>
    </xf>
    <xf numFmtId="3" fontId="40" fillId="0" borderId="5" xfId="0" applyNumberFormat="1" applyFont="1" applyBorder="1" applyAlignment="1">
      <alignment horizontal="center"/>
    </xf>
    <xf numFmtId="3" fontId="79" fillId="0" borderId="5" xfId="0" applyNumberFormat="1" applyFont="1" applyBorder="1" applyAlignment="1">
      <alignment horizontal="center"/>
    </xf>
    <xf numFmtId="3" fontId="40" fillId="0" borderId="0" xfId="4" applyNumberFormat="1" applyFont="1" applyAlignment="1">
      <alignment horizontal="center"/>
    </xf>
    <xf numFmtId="3" fontId="40" fillId="0" borderId="5" xfId="4" applyNumberFormat="1" applyFont="1" applyBorder="1" applyAlignment="1">
      <alignment horizontal="center"/>
    </xf>
    <xf numFmtId="3" fontId="40" fillId="0" borderId="0" xfId="0" applyNumberFormat="1" applyFont="1"/>
    <xf numFmtId="3" fontId="40" fillId="0" borderId="11" xfId="0" applyNumberFormat="1" applyFont="1" applyBorder="1" applyAlignment="1">
      <alignment horizontal="center"/>
    </xf>
    <xf numFmtId="3" fontId="40" fillId="0" borderId="16" xfId="0" applyNumberFormat="1" applyFont="1" applyBorder="1" applyAlignment="1">
      <alignment horizontal="center"/>
    </xf>
    <xf numFmtId="2" fontId="10" fillId="0" borderId="0" xfId="4" applyNumberFormat="1"/>
    <xf numFmtId="0" fontId="12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40" fillId="0" borderId="13" xfId="0" applyFont="1" applyBorder="1" applyAlignment="1">
      <alignment horizontal="left"/>
    </xf>
    <xf numFmtId="3" fontId="79" fillId="0" borderId="12" xfId="0" applyNumberFormat="1" applyFont="1" applyBorder="1" applyAlignment="1">
      <alignment horizontal="center"/>
    </xf>
    <xf numFmtId="0" fontId="67" fillId="0" borderId="0" xfId="4" applyFont="1"/>
    <xf numFmtId="0" fontId="40" fillId="0" borderId="0" xfId="4" applyFont="1" applyAlignment="1">
      <alignment horizontal="center"/>
    </xf>
    <xf numFmtId="166" fontId="78" fillId="0" borderId="0" xfId="4" applyNumberFormat="1" applyFont="1" applyAlignment="1">
      <alignment horizontal="center"/>
    </xf>
    <xf numFmtId="167" fontId="78" fillId="0" borderId="11" xfId="4" applyNumberFormat="1" applyFont="1" applyBorder="1" applyAlignment="1">
      <alignment horizontal="center"/>
    </xf>
    <xf numFmtId="167" fontId="78" fillId="0" borderId="0" xfId="4" applyNumberFormat="1" applyFont="1" applyAlignment="1">
      <alignment horizontal="center"/>
    </xf>
    <xf numFmtId="0" fontId="18" fillId="0" borderId="0" xfId="4" applyFont="1"/>
    <xf numFmtId="0" fontId="2" fillId="0" borderId="0" xfId="1" applyAlignment="1" applyProtection="1"/>
    <xf numFmtId="3" fontId="4" fillId="0" borderId="0" xfId="0" applyNumberFormat="1" applyFont="1"/>
    <xf numFmtId="3" fontId="40" fillId="0" borderId="5" xfId="0" applyNumberFormat="1" applyFont="1" applyBorder="1" applyAlignment="1">
      <alignment horizontal="right"/>
    </xf>
    <xf numFmtId="4" fontId="40" fillId="0" borderId="5" xfId="0" applyNumberFormat="1" applyFont="1" applyBorder="1" applyAlignment="1">
      <alignment horizontal="right"/>
    </xf>
    <xf numFmtId="0" fontId="104" fillId="0" borderId="0" xfId="0" applyFont="1"/>
    <xf numFmtId="2" fontId="40" fillId="0" borderId="5" xfId="4" applyNumberFormat="1" applyFont="1" applyBorder="1" applyAlignment="1">
      <alignment horizontal="center"/>
    </xf>
    <xf numFmtId="0" fontId="40" fillId="0" borderId="22" xfId="4" applyFont="1" applyBorder="1"/>
    <xf numFmtId="0" fontId="45" fillId="0" borderId="0" xfId="4" applyFont="1"/>
    <xf numFmtId="181" fontId="45" fillId="0" borderId="0" xfId="4" applyNumberFormat="1" applyFont="1"/>
    <xf numFmtId="0" fontId="40" fillId="0" borderId="12" xfId="0" applyFont="1" applyBorder="1" applyAlignment="1">
      <alignment horizontal="left"/>
    </xf>
    <xf numFmtId="0" fontId="40" fillId="0" borderId="16" xfId="0" applyFont="1" applyBorder="1" applyAlignment="1">
      <alignment horizontal="center"/>
    </xf>
    <xf numFmtId="0" fontId="10" fillId="0" borderId="24" xfId="4" applyBorder="1" applyAlignment="1">
      <alignment horizontal="left"/>
    </xf>
    <xf numFmtId="183" fontId="0" fillId="0" borderId="0" xfId="0" applyNumberFormat="1"/>
    <xf numFmtId="0" fontId="107" fillId="0" borderId="5" xfId="4" applyFont="1" applyBorder="1" applyAlignment="1">
      <alignment horizontal="left"/>
    </xf>
    <xf numFmtId="2" fontId="108" fillId="0" borderId="0" xfId="4" applyNumberFormat="1" applyFont="1"/>
    <xf numFmtId="0" fontId="107" fillId="0" borderId="5" xfId="4" applyFont="1" applyBorder="1" applyAlignment="1">
      <alignment horizontal="left" vertical="center"/>
    </xf>
    <xf numFmtId="0" fontId="107" fillId="0" borderId="0" xfId="4" applyFont="1" applyAlignment="1">
      <alignment horizontal="left"/>
    </xf>
    <xf numFmtId="165" fontId="40" fillId="0" borderId="0" xfId="0" applyNumberFormat="1" applyFont="1" applyAlignment="1">
      <alignment horizontal="center"/>
    </xf>
    <xf numFmtId="2" fontId="19" fillId="0" borderId="0" xfId="4" applyNumberFormat="1" applyFont="1"/>
    <xf numFmtId="184" fontId="19" fillId="0" borderId="0" xfId="4" applyNumberFormat="1" applyFont="1"/>
    <xf numFmtId="0" fontId="81" fillId="3" borderId="5" xfId="4" applyFont="1" applyFill="1" applyBorder="1" applyAlignment="1">
      <alignment horizontal="center" vertical="center"/>
    </xf>
    <xf numFmtId="4" fontId="79" fillId="0" borderId="0" xfId="4" applyNumberFormat="1" applyFont="1" applyAlignment="1">
      <alignment horizontal="center"/>
    </xf>
    <xf numFmtId="166" fontId="40" fillId="0" borderId="5" xfId="0" applyNumberFormat="1" applyFont="1" applyBorder="1" applyAlignment="1">
      <alignment horizontal="right"/>
    </xf>
    <xf numFmtId="167" fontId="7" fillId="0" borderId="0" xfId="13" applyNumberFormat="1" applyFont="1" applyFill="1" applyAlignment="1">
      <alignment horizontal="center" vertical="center" wrapText="1"/>
    </xf>
    <xf numFmtId="10" fontId="40" fillId="0" borderId="5" xfId="9" applyNumberFormat="1" applyFont="1" applyFill="1" applyBorder="1" applyAlignment="1">
      <alignment horizontal="center"/>
    </xf>
    <xf numFmtId="0" fontId="84" fillId="0" borderId="5" xfId="0" applyFont="1" applyBorder="1" applyAlignment="1">
      <alignment horizontal="left"/>
    </xf>
    <xf numFmtId="0" fontId="109" fillId="0" borderId="0" xfId="0" applyFont="1" applyAlignment="1">
      <alignment vertical="top" wrapText="1"/>
    </xf>
    <xf numFmtId="3" fontId="40" fillId="0" borderId="16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3" fontId="79" fillId="0" borderId="5" xfId="4" applyNumberFormat="1" applyFont="1" applyBorder="1" applyAlignment="1">
      <alignment horizontal="right"/>
    </xf>
    <xf numFmtId="3" fontId="79" fillId="0" borderId="0" xfId="4" applyNumberFormat="1" applyFont="1" applyAlignment="1">
      <alignment horizontal="right"/>
    </xf>
    <xf numFmtId="3" fontId="40" fillId="0" borderId="10" xfId="0" applyNumberFormat="1" applyFont="1" applyBorder="1" applyAlignment="1">
      <alignment horizontal="right"/>
    </xf>
    <xf numFmtId="3" fontId="40" fillId="0" borderId="0" xfId="0" applyNumberFormat="1" applyFont="1" applyAlignment="1">
      <alignment horizontal="right"/>
    </xf>
    <xf numFmtId="166" fontId="40" fillId="0" borderId="0" xfId="0" applyNumberFormat="1" applyFont="1" applyAlignment="1">
      <alignment horizontal="right"/>
    </xf>
    <xf numFmtId="183" fontId="78" fillId="0" borderId="12" xfId="0" applyNumberFormat="1" applyFont="1" applyBorder="1" applyAlignment="1">
      <alignment horizontal="right"/>
    </xf>
    <xf numFmtId="3" fontId="79" fillId="0" borderId="5" xfId="0" applyNumberFormat="1" applyFont="1" applyBorder="1" applyAlignment="1">
      <alignment horizontal="right"/>
    </xf>
    <xf numFmtId="3" fontId="40" fillId="0" borderId="0" xfId="4" applyNumberFormat="1" applyFont="1" applyAlignment="1">
      <alignment horizontal="right"/>
    </xf>
    <xf numFmtId="3" fontId="40" fillId="0" borderId="5" xfId="4" applyNumberFormat="1" applyFont="1" applyBorder="1" applyAlignment="1">
      <alignment horizontal="right"/>
    </xf>
    <xf numFmtId="167" fontId="40" fillId="0" borderId="5" xfId="0" applyNumberFormat="1" applyFont="1" applyBorder="1" applyAlignment="1">
      <alignment horizontal="right"/>
    </xf>
    <xf numFmtId="181" fontId="40" fillId="0" borderId="5" xfId="0" applyNumberFormat="1" applyFont="1" applyBorder="1" applyAlignment="1">
      <alignment horizontal="right"/>
    </xf>
    <xf numFmtId="3" fontId="40" fillId="0" borderId="11" xfId="0" applyNumberFormat="1" applyFont="1" applyBorder="1" applyAlignment="1">
      <alignment horizontal="right"/>
    </xf>
    <xf numFmtId="3" fontId="40" fillId="0" borderId="15" xfId="0" applyNumberFormat="1" applyFont="1" applyBorder="1" applyAlignment="1">
      <alignment horizontal="right"/>
    </xf>
    <xf numFmtId="3" fontId="40" fillId="0" borderId="14" xfId="0" applyNumberFormat="1" applyFont="1" applyBorder="1" applyAlignment="1">
      <alignment horizontal="right"/>
    </xf>
    <xf numFmtId="183" fontId="40" fillId="0" borderId="0" xfId="0" applyNumberFormat="1" applyFont="1" applyAlignment="1">
      <alignment horizontal="right"/>
    </xf>
    <xf numFmtId="3" fontId="84" fillId="0" borderId="5" xfId="0" applyNumberFormat="1" applyFont="1" applyBorder="1" applyAlignment="1">
      <alignment horizontal="right"/>
    </xf>
    <xf numFmtId="3" fontId="40" fillId="4" borderId="0" xfId="6" applyNumberFormat="1" applyFont="1" applyFill="1" applyAlignment="1">
      <alignment horizontal="right" vertical="center"/>
    </xf>
    <xf numFmtId="3" fontId="58" fillId="4" borderId="24" xfId="6" applyNumberFormat="1" applyFont="1" applyFill="1" applyBorder="1" applyAlignment="1">
      <alignment horizontal="right"/>
    </xf>
    <xf numFmtId="3" fontId="58" fillId="4" borderId="0" xfId="6" applyNumberFormat="1" applyFont="1" applyFill="1" applyAlignment="1">
      <alignment horizontal="right"/>
    </xf>
    <xf numFmtId="3" fontId="40" fillId="4" borderId="0" xfId="6" applyNumberFormat="1" applyFont="1" applyFill="1" applyAlignment="1">
      <alignment horizontal="right"/>
    </xf>
    <xf numFmtId="0" fontId="85" fillId="0" borderId="0" xfId="1" applyFont="1" applyAlignment="1" applyProtection="1">
      <alignment horizontal="left"/>
    </xf>
    <xf numFmtId="0" fontId="86" fillId="0" borderId="0" xfId="0" applyFont="1" applyAlignment="1">
      <alignment horizontal="center"/>
    </xf>
    <xf numFmtId="0" fontId="87" fillId="0" borderId="0" xfId="0" applyFont="1" applyAlignment="1">
      <alignment horizontal="center" vertical="center"/>
    </xf>
    <xf numFmtId="0" fontId="88" fillId="0" borderId="0" xfId="0" applyFont="1" applyAlignment="1">
      <alignment horizontal="center"/>
    </xf>
    <xf numFmtId="0" fontId="89" fillId="0" borderId="25" xfId="0" applyFont="1" applyBorder="1" applyAlignment="1">
      <alignment horizontal="justify" vertical="center" wrapText="1"/>
    </xf>
    <xf numFmtId="0" fontId="89" fillId="0" borderId="26" xfId="0" applyFont="1" applyBorder="1" applyAlignment="1">
      <alignment horizontal="justify" vertical="center" wrapText="1"/>
    </xf>
    <xf numFmtId="0" fontId="89" fillId="0" borderId="27" xfId="0" applyFont="1" applyBorder="1" applyAlignment="1">
      <alignment horizontal="justify" vertical="center" wrapText="1"/>
    </xf>
    <xf numFmtId="0" fontId="90" fillId="5" borderId="0" xfId="1" applyFont="1" applyFill="1" applyAlignment="1" applyProtection="1">
      <alignment horizontal="center" vertical="center"/>
    </xf>
    <xf numFmtId="0" fontId="91" fillId="0" borderId="0" xfId="1" applyFont="1" applyAlignment="1" applyProtection="1"/>
    <xf numFmtId="0" fontId="91" fillId="0" borderId="0" xfId="1" applyFont="1" applyAlignment="1" applyProtection="1">
      <alignment horizontal="justify" vertical="center" wrapText="1"/>
    </xf>
    <xf numFmtId="0" fontId="90" fillId="3" borderId="0" xfId="0" applyFont="1" applyFill="1" applyAlignment="1">
      <alignment horizontal="center" vertical="center"/>
    </xf>
    <xf numFmtId="0" fontId="40" fillId="0" borderId="0" xfId="4" applyFont="1" applyAlignment="1">
      <alignment horizontal="left" vertical="center"/>
    </xf>
    <xf numFmtId="0" fontId="45" fillId="0" borderId="0" xfId="4" quotePrefix="1" applyFont="1" applyAlignment="1">
      <alignment horizontal="left" vertical="center"/>
    </xf>
    <xf numFmtId="0" fontId="92" fillId="5" borderId="0" xfId="4" quotePrefix="1" applyFont="1" applyFill="1" applyAlignment="1">
      <alignment horizontal="center"/>
    </xf>
    <xf numFmtId="0" fontId="41" fillId="5" borderId="0" xfId="1" applyFont="1" applyFill="1" applyAlignment="1" applyProtection="1">
      <alignment horizontal="center" wrapText="1"/>
    </xf>
    <xf numFmtId="0" fontId="92" fillId="5" borderId="0" xfId="1" applyFont="1" applyFill="1" applyAlignment="1" applyProtection="1">
      <alignment horizontal="center"/>
    </xf>
    <xf numFmtId="0" fontId="80" fillId="5" borderId="0" xfId="4" quotePrefix="1" applyFont="1" applyFill="1" applyAlignment="1">
      <alignment horizontal="center" vertical="center"/>
    </xf>
    <xf numFmtId="0" fontId="83" fillId="3" borderId="10" xfId="4" applyFont="1" applyFill="1" applyBorder="1" applyAlignment="1">
      <alignment horizontal="center" vertical="center"/>
    </xf>
    <xf numFmtId="0" fontId="83" fillId="3" borderId="28" xfId="4" applyFont="1" applyFill="1" applyBorder="1" applyAlignment="1">
      <alignment horizontal="center" vertical="center"/>
    </xf>
    <xf numFmtId="0" fontId="83" fillId="3" borderId="12" xfId="4" applyFont="1" applyFill="1" applyBorder="1" applyAlignment="1">
      <alignment horizontal="center" vertical="center" wrapText="1"/>
    </xf>
    <xf numFmtId="0" fontId="83" fillId="3" borderId="13" xfId="0" applyFont="1" applyFill="1" applyBorder="1" applyAlignment="1">
      <alignment horizontal="center" vertical="center" wrapText="1"/>
    </xf>
    <xf numFmtId="0" fontId="83" fillId="3" borderId="12" xfId="0" applyFont="1" applyFill="1" applyBorder="1" applyAlignment="1">
      <alignment horizontal="center" vertical="center" wrapText="1"/>
    </xf>
    <xf numFmtId="0" fontId="83" fillId="3" borderId="17" xfId="0" applyFont="1" applyFill="1" applyBorder="1" applyAlignment="1">
      <alignment horizontal="center" vertical="center" wrapText="1"/>
    </xf>
    <xf numFmtId="0" fontId="93" fillId="5" borderId="0" xfId="0" applyFont="1" applyFill="1" applyAlignment="1">
      <alignment horizontal="center" vertical="center" wrapText="1"/>
    </xf>
    <xf numFmtId="0" fontId="94" fillId="5" borderId="0" xfId="1" applyFont="1" applyFill="1" applyAlignment="1" applyProtection="1">
      <alignment horizontal="center" vertical="center" wrapText="1"/>
    </xf>
    <xf numFmtId="0" fontId="80" fillId="5" borderId="0" xfId="1" applyFont="1" applyFill="1" applyAlignment="1" applyProtection="1">
      <alignment horizontal="center" vertical="center" wrapText="1"/>
    </xf>
    <xf numFmtId="0" fontId="92" fillId="5" borderId="0" xfId="1" applyFont="1" applyFill="1" applyAlignment="1" applyProtection="1">
      <alignment horizontal="center" vertical="center" wrapText="1"/>
    </xf>
    <xf numFmtId="0" fontId="82" fillId="0" borderId="13" xfId="0" applyFont="1" applyBorder="1" applyAlignment="1">
      <alignment horizontal="left"/>
    </xf>
    <xf numFmtId="0" fontId="82" fillId="0" borderId="12" xfId="0" applyFont="1" applyBorder="1" applyAlignment="1">
      <alignment horizontal="left"/>
    </xf>
    <xf numFmtId="0" fontId="45" fillId="0" borderId="8" xfId="0" applyFont="1" applyBorder="1" applyAlignment="1">
      <alignment horizontal="left" vertical="center"/>
    </xf>
    <xf numFmtId="0" fontId="82" fillId="0" borderId="13" xfId="0" applyFont="1" applyBorder="1" applyAlignment="1">
      <alignment vertical="center"/>
    </xf>
    <xf numFmtId="0" fontId="82" fillId="0" borderId="12" xfId="0" applyFont="1" applyBorder="1" applyAlignment="1">
      <alignment vertical="center"/>
    </xf>
    <xf numFmtId="0" fontId="41" fillId="5" borderId="0" xfId="1" applyFont="1" applyFill="1" applyAlignment="1" applyProtection="1">
      <alignment horizontal="center" vertical="center" wrapText="1"/>
    </xf>
    <xf numFmtId="0" fontId="83" fillId="3" borderId="5" xfId="0" applyFont="1" applyFill="1" applyBorder="1" applyAlignment="1">
      <alignment horizontal="center" vertical="center"/>
    </xf>
    <xf numFmtId="0" fontId="83" fillId="3" borderId="5" xfId="0" applyFont="1" applyFill="1" applyBorder="1" applyAlignment="1">
      <alignment horizontal="center" vertical="center" wrapText="1"/>
    </xf>
    <xf numFmtId="0" fontId="82" fillId="0" borderId="6" xfId="0" applyFont="1" applyBorder="1" applyAlignment="1">
      <alignment horizontal="left" vertical="center"/>
    </xf>
    <xf numFmtId="0" fontId="82" fillId="0" borderId="0" xfId="0" applyFont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80" fillId="5" borderId="0" xfId="1" applyFont="1" applyFill="1" applyAlignment="1" applyProtection="1">
      <alignment horizontal="justify" vertical="center" wrapText="1"/>
    </xf>
    <xf numFmtId="0" fontId="83" fillId="3" borderId="11" xfId="0" applyFont="1" applyFill="1" applyBorder="1" applyAlignment="1">
      <alignment horizontal="center" vertical="center" wrapText="1"/>
    </xf>
    <xf numFmtId="0" fontId="83" fillId="3" borderId="14" xfId="0" applyFont="1" applyFill="1" applyBorder="1" applyAlignment="1">
      <alignment horizontal="center" vertical="center" wrapText="1"/>
    </xf>
    <xf numFmtId="0" fontId="82" fillId="0" borderId="13" xfId="0" applyFont="1" applyBorder="1" applyAlignment="1">
      <alignment horizontal="left" vertical="center"/>
    </xf>
    <xf numFmtId="0" fontId="82" fillId="0" borderId="12" xfId="0" applyFont="1" applyBorder="1" applyAlignment="1">
      <alignment horizontal="left" vertical="center"/>
    </xf>
    <xf numFmtId="0" fontId="90" fillId="3" borderId="0" xfId="0" applyFont="1" applyFill="1" applyAlignment="1">
      <alignment horizontal="center"/>
    </xf>
    <xf numFmtId="0" fontId="80" fillId="5" borderId="22" xfId="1" applyFont="1" applyFill="1" applyBorder="1" applyAlignment="1" applyProtection="1">
      <alignment horizontal="center" vertical="center" wrapText="1"/>
    </xf>
    <xf numFmtId="0" fontId="82" fillId="0" borderId="17" xfId="0" applyFont="1" applyBorder="1" applyAlignment="1">
      <alignment vertical="center"/>
    </xf>
    <xf numFmtId="0" fontId="83" fillId="3" borderId="11" xfId="0" applyFont="1" applyFill="1" applyBorder="1" applyAlignment="1">
      <alignment horizontal="center" vertical="center"/>
    </xf>
    <xf numFmtId="0" fontId="83" fillId="3" borderId="14" xfId="0" applyFont="1" applyFill="1" applyBorder="1" applyAlignment="1">
      <alignment horizontal="center" vertical="center"/>
    </xf>
    <xf numFmtId="0" fontId="92" fillId="5" borderId="0" xfId="0" applyFont="1" applyFill="1" applyAlignment="1">
      <alignment horizontal="center" vertical="center" wrapText="1"/>
    </xf>
    <xf numFmtId="0" fontId="92" fillId="5" borderId="0" xfId="4" applyFont="1" applyFill="1" applyAlignment="1">
      <alignment horizontal="center" vertical="center" wrapText="1"/>
    </xf>
    <xf numFmtId="0" fontId="82" fillId="0" borderId="13" xfId="4" applyFont="1" applyBorder="1" applyAlignment="1">
      <alignment vertical="center"/>
    </xf>
    <xf numFmtId="0" fontId="82" fillId="0" borderId="12" xfId="4" applyFont="1" applyBorder="1" applyAlignment="1">
      <alignment vertical="center"/>
    </xf>
    <xf numFmtId="0" fontId="93" fillId="5" borderId="0" xfId="4" applyFont="1" applyFill="1" applyAlignment="1">
      <alignment horizontal="center" vertical="center" wrapText="1"/>
    </xf>
    <xf numFmtId="0" fontId="79" fillId="0" borderId="13" xfId="4" applyFont="1" applyBorder="1" applyAlignment="1">
      <alignment vertical="center"/>
    </xf>
    <xf numFmtId="0" fontId="79" fillId="0" borderId="12" xfId="4" applyFont="1" applyBorder="1" applyAlignment="1">
      <alignment vertical="center"/>
    </xf>
    <xf numFmtId="0" fontId="82" fillId="0" borderId="13" xfId="0" applyFont="1" applyBorder="1" applyAlignment="1">
      <alignment horizontal="justify" vertical="center" wrapText="1"/>
    </xf>
    <xf numFmtId="0" fontId="82" fillId="0" borderId="12" xfId="0" applyFont="1" applyBorder="1" applyAlignment="1">
      <alignment horizontal="justify" vertical="center" wrapText="1"/>
    </xf>
    <xf numFmtId="0" fontId="83" fillId="3" borderId="8" xfId="0" applyFont="1" applyFill="1" applyBorder="1" applyAlignment="1">
      <alignment horizontal="center" vertical="center" wrapText="1"/>
    </xf>
    <xf numFmtId="0" fontId="83" fillId="3" borderId="29" xfId="0" applyFont="1" applyFill="1" applyBorder="1" applyAlignment="1">
      <alignment horizontal="center" vertical="center" wrapText="1"/>
    </xf>
    <xf numFmtId="0" fontId="52" fillId="0" borderId="13" xfId="4" applyFont="1" applyBorder="1"/>
    <xf numFmtId="0" fontId="82" fillId="0" borderId="12" xfId="4" applyFont="1" applyBorder="1"/>
    <xf numFmtId="0" fontId="83" fillId="3" borderId="11" xfId="4" applyFont="1" applyFill="1" applyBorder="1" applyAlignment="1">
      <alignment horizontal="center" vertical="center"/>
    </xf>
    <xf numFmtId="0" fontId="83" fillId="3" borderId="14" xfId="4" applyFont="1" applyFill="1" applyBorder="1" applyAlignment="1">
      <alignment horizontal="center" vertical="center"/>
    </xf>
    <xf numFmtId="0" fontId="83" fillId="3" borderId="13" xfId="4" applyFont="1" applyFill="1" applyBorder="1" applyAlignment="1">
      <alignment horizontal="center" vertical="center" wrapText="1"/>
    </xf>
    <xf numFmtId="0" fontId="83" fillId="3" borderId="17" xfId="4" applyFont="1" applyFill="1" applyBorder="1" applyAlignment="1">
      <alignment horizontal="center" vertical="center" wrapText="1"/>
    </xf>
    <xf numFmtId="0" fontId="82" fillId="0" borderId="13" xfId="4" applyFont="1" applyBorder="1"/>
    <xf numFmtId="0" fontId="83" fillId="3" borderId="20" xfId="0" applyFont="1" applyFill="1" applyBorder="1" applyAlignment="1">
      <alignment horizontal="center" vertical="center" wrapText="1"/>
    </xf>
    <xf numFmtId="0" fontId="81" fillId="3" borderId="13" xfId="0" applyFont="1" applyFill="1" applyBorder="1" applyAlignment="1">
      <alignment horizontal="center" vertical="center" wrapText="1"/>
    </xf>
    <xf numFmtId="0" fontId="81" fillId="3" borderId="12" xfId="0" applyFont="1" applyFill="1" applyBorder="1" applyAlignment="1">
      <alignment horizontal="center" vertical="center" wrapText="1"/>
    </xf>
    <xf numFmtId="0" fontId="81" fillId="3" borderId="1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5" fillId="0" borderId="13" xfId="0" applyFont="1" applyBorder="1" applyAlignment="1">
      <alignment horizontal="left"/>
    </xf>
    <xf numFmtId="0" fontId="95" fillId="0" borderId="12" xfId="0" applyFont="1" applyBorder="1" applyAlignment="1">
      <alignment horizontal="left"/>
    </xf>
    <xf numFmtId="0" fontId="71" fillId="0" borderId="13" xfId="0" applyFont="1" applyBorder="1"/>
    <xf numFmtId="0" fontId="71" fillId="0" borderId="12" xfId="0" applyFont="1" applyBorder="1"/>
    <xf numFmtId="0" fontId="96" fillId="0" borderId="0" xfId="4" applyFont="1" applyAlignment="1">
      <alignment horizontal="center" vertical="center" wrapText="1"/>
    </xf>
    <xf numFmtId="0" fontId="97" fillId="0" borderId="0" xfId="4" applyFont="1" applyAlignment="1">
      <alignment horizontal="center" vertical="center"/>
    </xf>
    <xf numFmtId="0" fontId="97" fillId="0" borderId="0" xfId="4" applyFont="1" applyAlignment="1">
      <alignment horizontal="center" vertical="center" wrapText="1"/>
    </xf>
    <xf numFmtId="0" fontId="82" fillId="0" borderId="13" xfId="0" applyFont="1" applyBorder="1"/>
    <xf numFmtId="0" fontId="82" fillId="0" borderId="12" xfId="0" applyFont="1" applyBorder="1"/>
    <xf numFmtId="0" fontId="83" fillId="3" borderId="21" xfId="0" applyFont="1" applyFill="1" applyBorder="1" applyAlignment="1">
      <alignment horizontal="center" vertical="center" wrapText="1"/>
    </xf>
    <xf numFmtId="0" fontId="83" fillId="3" borderId="28" xfId="0" applyFont="1" applyFill="1" applyBorder="1" applyAlignment="1">
      <alignment horizontal="center" vertical="center" wrapText="1"/>
    </xf>
    <xf numFmtId="0" fontId="83" fillId="3" borderId="2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top"/>
    </xf>
    <xf numFmtId="0" fontId="5" fillId="0" borderId="0" xfId="0" applyFont="1" applyAlignment="1">
      <alignment horizontal="justify" vertical="justify"/>
    </xf>
    <xf numFmtId="0" fontId="25" fillId="0" borderId="0" xfId="0" applyFont="1" applyAlignment="1">
      <alignment horizontal="center" vertical="top"/>
    </xf>
    <xf numFmtId="0" fontId="15" fillId="0" borderId="0" xfId="0" applyFont="1" applyAlignment="1">
      <alignment horizontal="justify" vertical="justify"/>
    </xf>
    <xf numFmtId="0" fontId="45" fillId="0" borderId="13" xfId="0" applyFont="1" applyBorder="1" applyAlignment="1">
      <alignment horizontal="left" vertical="center"/>
    </xf>
    <xf numFmtId="0" fontId="11" fillId="0" borderId="0" xfId="0" quotePrefix="1" applyFont="1" applyAlignment="1">
      <alignment horizontal="center"/>
    </xf>
    <xf numFmtId="0" fontId="11" fillId="0" borderId="0" xfId="0" applyFont="1" applyAlignment="1">
      <alignment horizontal="center"/>
    </xf>
    <xf numFmtId="0" fontId="81" fillId="3" borderId="13" xfId="0" applyFont="1" applyFill="1" applyBorder="1" applyAlignment="1">
      <alignment horizontal="center"/>
    </xf>
    <xf numFmtId="0" fontId="81" fillId="3" borderId="17" xfId="0" applyFont="1" applyFill="1" applyBorder="1" applyAlignment="1">
      <alignment horizontal="center"/>
    </xf>
    <xf numFmtId="0" fontId="45" fillId="0" borderId="8" xfId="0" quotePrefix="1" applyFont="1" applyBorder="1" applyAlignment="1">
      <alignment horizontal="left" vertical="center"/>
    </xf>
    <xf numFmtId="0" fontId="10" fillId="0" borderId="8" xfId="0" applyFont="1" applyBorder="1" applyAlignment="1">
      <alignment horizontal="left"/>
    </xf>
    <xf numFmtId="0" fontId="82" fillId="0" borderId="17" xfId="0" applyFont="1" applyBorder="1"/>
    <xf numFmtId="0" fontId="83" fillId="3" borderId="16" xfId="0" applyFont="1" applyFill="1" applyBorder="1" applyAlignment="1">
      <alignment horizontal="center" vertical="center" wrapText="1"/>
    </xf>
    <xf numFmtId="0" fontId="81" fillId="3" borderId="21" xfId="0" applyFont="1" applyFill="1" applyBorder="1" applyAlignment="1">
      <alignment horizontal="center" vertical="center" wrapText="1"/>
    </xf>
    <xf numFmtId="0" fontId="81" fillId="3" borderId="20" xfId="0" applyFont="1" applyFill="1" applyBorder="1" applyAlignment="1">
      <alignment horizontal="center" vertical="center" wrapText="1"/>
    </xf>
    <xf numFmtId="0" fontId="83" fillId="3" borderId="10" xfId="0" applyFont="1" applyFill="1" applyBorder="1" applyAlignment="1">
      <alignment horizontal="center" vertical="center" wrapText="1"/>
    </xf>
    <xf numFmtId="0" fontId="81" fillId="3" borderId="16" xfId="0" applyFont="1" applyFill="1" applyBorder="1" applyAlignment="1">
      <alignment horizontal="center" vertical="center" wrapText="1"/>
    </xf>
    <xf numFmtId="0" fontId="81" fillId="3" borderId="1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justify" wrapText="1"/>
    </xf>
    <xf numFmtId="0" fontId="80" fillId="5" borderId="0" xfId="1" applyFont="1" applyFill="1" applyBorder="1" applyAlignment="1" applyProtection="1">
      <alignment horizontal="center" vertical="center" wrapText="1"/>
    </xf>
    <xf numFmtId="0" fontId="33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justify" vertical="justify"/>
    </xf>
    <xf numFmtId="170" fontId="10" fillId="0" borderId="6" xfId="0" applyNumberFormat="1" applyFont="1" applyBorder="1" applyAlignment="1">
      <alignment horizontal="center"/>
    </xf>
    <xf numFmtId="170" fontId="10" fillId="0" borderId="0" xfId="0" applyNumberFormat="1" applyFont="1" applyAlignment="1">
      <alignment horizontal="center"/>
    </xf>
    <xf numFmtId="0" fontId="40" fillId="0" borderId="0" xfId="0" applyFont="1" applyAlignment="1">
      <alignment horizontal="center"/>
    </xf>
    <xf numFmtId="0" fontId="40" fillId="0" borderId="21" xfId="0" applyFont="1" applyBorder="1" applyAlignment="1">
      <alignment horizontal="center"/>
    </xf>
    <xf numFmtId="0" fontId="83" fillId="3" borderId="13" xfId="0" applyFont="1" applyFill="1" applyBorder="1" applyAlignment="1">
      <alignment horizontal="center" vertical="center"/>
    </xf>
    <xf numFmtId="0" fontId="83" fillId="3" borderId="17" xfId="0" applyFont="1" applyFill="1" applyBorder="1" applyAlignment="1">
      <alignment horizontal="center" vertical="center"/>
    </xf>
    <xf numFmtId="0" fontId="81" fillId="3" borderId="11" xfId="0" applyFont="1" applyFill="1" applyBorder="1" applyAlignment="1">
      <alignment horizontal="center" vertical="center"/>
    </xf>
    <xf numFmtId="0" fontId="81" fillId="3" borderId="14" xfId="0" applyFont="1" applyFill="1" applyBorder="1" applyAlignment="1">
      <alignment horizontal="center" vertical="center"/>
    </xf>
    <xf numFmtId="0" fontId="83" fillId="3" borderId="10" xfId="0" applyFont="1" applyFill="1" applyBorder="1" applyAlignment="1">
      <alignment horizontal="center" vertical="center"/>
    </xf>
    <xf numFmtId="0" fontId="83" fillId="3" borderId="29" xfId="0" applyFont="1" applyFill="1" applyBorder="1" applyAlignment="1">
      <alignment horizontal="center" vertical="center"/>
    </xf>
    <xf numFmtId="0" fontId="83" fillId="3" borderId="28" xfId="0" applyFont="1" applyFill="1" applyBorder="1" applyAlignment="1">
      <alignment horizontal="center" vertical="center"/>
    </xf>
    <xf numFmtId="0" fontId="83" fillId="3" borderId="20" xfId="0" applyFont="1" applyFill="1" applyBorder="1" applyAlignment="1">
      <alignment horizontal="center" vertical="center"/>
    </xf>
    <xf numFmtId="0" fontId="83" fillId="3" borderId="12" xfId="0" applyFont="1" applyFill="1" applyBorder="1" applyAlignment="1">
      <alignment horizontal="center" vertical="center"/>
    </xf>
    <xf numFmtId="0" fontId="83" fillId="3" borderId="16" xfId="0" applyFont="1" applyFill="1" applyBorder="1" applyAlignment="1">
      <alignment horizontal="center" vertical="center"/>
    </xf>
    <xf numFmtId="0" fontId="81" fillId="3" borderId="11" xfId="0" applyFont="1" applyFill="1" applyBorder="1" applyAlignment="1">
      <alignment horizontal="center" vertical="center" wrapText="1"/>
    </xf>
    <xf numFmtId="0" fontId="83" fillId="3" borderId="30" xfId="0" applyFont="1" applyFill="1" applyBorder="1" applyAlignment="1">
      <alignment horizontal="center" vertical="center" wrapText="1"/>
    </xf>
    <xf numFmtId="0" fontId="83" fillId="3" borderId="31" xfId="0" applyFont="1" applyFill="1" applyBorder="1" applyAlignment="1">
      <alignment horizontal="center" vertical="center" wrapText="1"/>
    </xf>
    <xf numFmtId="0" fontId="83" fillId="3" borderId="32" xfId="0" applyFont="1" applyFill="1" applyBorder="1" applyAlignment="1">
      <alignment horizontal="center" vertical="center" wrapText="1"/>
    </xf>
    <xf numFmtId="0" fontId="83" fillId="3" borderId="23" xfId="0" applyFont="1" applyFill="1" applyBorder="1" applyAlignment="1">
      <alignment horizontal="center" vertical="center" wrapText="1"/>
    </xf>
    <xf numFmtId="0" fontId="83" fillId="3" borderId="0" xfId="0" applyFont="1" applyFill="1" applyAlignment="1">
      <alignment horizontal="center" vertical="center" wrapText="1"/>
    </xf>
    <xf numFmtId="0" fontId="10" fillId="0" borderId="13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82" fillId="0" borderId="28" xfId="0" applyFont="1" applyBorder="1" applyAlignment="1">
      <alignment horizontal="left"/>
    </xf>
    <xf numFmtId="0" fontId="82" fillId="0" borderId="22" xfId="0" applyFont="1" applyBorder="1" applyAlignment="1">
      <alignment horizontal="left"/>
    </xf>
    <xf numFmtId="0" fontId="4" fillId="0" borderId="0" xfId="0" applyFont="1" applyAlignment="1">
      <alignment horizontal="left" vertical="top"/>
    </xf>
    <xf numFmtId="0" fontId="98" fillId="3" borderId="0" xfId="0" applyFont="1" applyFill="1" applyAlignment="1">
      <alignment horizontal="justify" vertical="center" wrapText="1"/>
    </xf>
    <xf numFmtId="0" fontId="91" fillId="0" borderId="0" xfId="1" applyFont="1" applyAlignment="1" applyProtection="1">
      <alignment horizontal="left" vertical="center" wrapText="1"/>
    </xf>
    <xf numFmtId="0" fontId="82" fillId="0" borderId="28" xfId="0" applyFont="1" applyBorder="1" applyAlignment="1">
      <alignment horizontal="left" vertical="center"/>
    </xf>
    <xf numFmtId="0" fontId="82" fillId="0" borderId="22" xfId="0" applyFont="1" applyBorder="1" applyAlignment="1">
      <alignment horizontal="left" vertical="center"/>
    </xf>
    <xf numFmtId="0" fontId="52" fillId="0" borderId="13" xfId="0" applyFont="1" applyBorder="1" applyAlignment="1">
      <alignment horizontal="left" vertical="center"/>
    </xf>
    <xf numFmtId="0" fontId="82" fillId="0" borderId="13" xfId="4" applyFont="1" applyBorder="1" applyAlignment="1">
      <alignment horizontal="left" vertical="center"/>
    </xf>
    <xf numFmtId="0" fontId="82" fillId="0" borderId="12" xfId="4" applyFont="1" applyBorder="1" applyAlignment="1">
      <alignment horizontal="left" vertical="center"/>
    </xf>
    <xf numFmtId="0" fontId="82" fillId="0" borderId="6" xfId="4" applyFont="1" applyBorder="1" applyAlignment="1">
      <alignment horizontal="left" vertical="center"/>
    </xf>
    <xf numFmtId="0" fontId="82" fillId="0" borderId="0" xfId="4" applyFont="1" applyAlignment="1">
      <alignment horizontal="left" vertical="center"/>
    </xf>
    <xf numFmtId="0" fontId="82" fillId="0" borderId="6" xfId="0" applyFont="1" applyBorder="1" applyAlignment="1">
      <alignment horizontal="left"/>
    </xf>
    <xf numFmtId="0" fontId="82" fillId="0" borderId="0" xfId="0" applyFont="1" applyAlignment="1">
      <alignment horizontal="left"/>
    </xf>
    <xf numFmtId="0" fontId="82" fillId="0" borderId="6" xfId="0" applyFont="1" applyBorder="1" applyAlignment="1">
      <alignment horizontal="justify" vertical="center" wrapText="1"/>
    </xf>
    <xf numFmtId="0" fontId="82" fillId="0" borderId="0" xfId="0" applyFont="1" applyAlignment="1">
      <alignment horizontal="justify" vertical="center" wrapText="1"/>
    </xf>
    <xf numFmtId="0" fontId="83" fillId="3" borderId="19" xfId="0" applyFont="1" applyFill="1" applyBorder="1" applyAlignment="1">
      <alignment horizontal="center" vertical="center" wrapText="1"/>
    </xf>
    <xf numFmtId="0" fontId="83" fillId="3" borderId="36" xfId="0" applyFont="1" applyFill="1" applyBorder="1" applyAlignment="1">
      <alignment horizontal="center" vertical="center" wrapText="1"/>
    </xf>
    <xf numFmtId="0" fontId="80" fillId="3" borderId="33" xfId="1" applyFont="1" applyFill="1" applyBorder="1" applyAlignment="1" applyProtection="1">
      <alignment horizontal="center" vertical="center" wrapText="1"/>
    </xf>
    <xf numFmtId="0" fontId="80" fillId="3" borderId="34" xfId="1" applyFont="1" applyFill="1" applyBorder="1" applyAlignment="1" applyProtection="1">
      <alignment horizontal="center" vertical="center" wrapText="1"/>
    </xf>
    <xf numFmtId="0" fontId="80" fillId="3" borderId="37" xfId="1" applyFont="1" applyFill="1" applyBorder="1" applyAlignment="1" applyProtection="1">
      <alignment horizontal="center" vertical="center" wrapText="1"/>
    </xf>
    <xf numFmtId="0" fontId="99" fillId="0" borderId="13" xfId="0" applyFont="1" applyBorder="1" applyAlignment="1">
      <alignment horizontal="left"/>
    </xf>
    <xf numFmtId="0" fontId="99" fillId="0" borderId="12" xfId="0" applyFont="1" applyBorder="1" applyAlignment="1">
      <alignment horizontal="left"/>
    </xf>
    <xf numFmtId="0" fontId="45" fillId="0" borderId="13" xfId="0" applyFont="1" applyBorder="1" applyAlignment="1">
      <alignment horizontal="left"/>
    </xf>
    <xf numFmtId="0" fontId="82" fillId="0" borderId="17" xfId="0" applyFont="1" applyBorder="1" applyAlignment="1">
      <alignment horizontal="left"/>
    </xf>
    <xf numFmtId="0" fontId="83" fillId="3" borderId="5" xfId="4" applyFont="1" applyFill="1" applyBorder="1" applyAlignment="1">
      <alignment horizontal="center" vertical="center"/>
    </xf>
    <xf numFmtId="0" fontId="82" fillId="0" borderId="6" xfId="4" applyFont="1" applyBorder="1" applyAlignment="1">
      <alignment horizontal="left" vertical="center" wrapText="1"/>
    </xf>
    <xf numFmtId="0" fontId="82" fillId="0" borderId="0" xfId="4" applyFont="1" applyAlignment="1">
      <alignment horizontal="left" vertical="center" wrapText="1"/>
    </xf>
    <xf numFmtId="0" fontId="83" fillId="3" borderId="6" xfId="4" applyFont="1" applyFill="1" applyBorder="1" applyAlignment="1">
      <alignment horizontal="center" vertical="center" wrapText="1"/>
    </xf>
    <xf numFmtId="0" fontId="83" fillId="3" borderId="0" xfId="4" applyFont="1" applyFill="1" applyAlignment="1">
      <alignment horizontal="center" vertical="center" wrapText="1"/>
    </xf>
    <xf numFmtId="0" fontId="93" fillId="5" borderId="6" xfId="4" applyFont="1" applyFill="1" applyBorder="1" applyAlignment="1">
      <alignment horizontal="center" vertical="center" wrapText="1"/>
    </xf>
    <xf numFmtId="0" fontId="80" fillId="5" borderId="6" xfId="1" applyFont="1" applyFill="1" applyBorder="1" applyAlignment="1" applyProtection="1">
      <alignment horizontal="center" vertical="center" wrapText="1"/>
    </xf>
    <xf numFmtId="0" fontId="81" fillId="3" borderId="10" xfId="6" applyFont="1" applyFill="1" applyBorder="1" applyAlignment="1">
      <alignment horizontal="center" vertical="center" wrapText="1"/>
    </xf>
    <xf numFmtId="0" fontId="81" fillId="3" borderId="14" xfId="6" applyFont="1" applyFill="1" applyBorder="1" applyAlignment="1">
      <alignment horizontal="center" vertical="center" wrapText="1"/>
    </xf>
    <xf numFmtId="0" fontId="45" fillId="4" borderId="0" xfId="6" applyFont="1" applyFill="1" applyAlignment="1">
      <alignment horizontal="left" vertical="center"/>
    </xf>
    <xf numFmtId="0" fontId="81" fillId="3" borderId="35" xfId="6" applyFont="1" applyFill="1" applyBorder="1" applyAlignment="1">
      <alignment horizontal="center" vertical="center"/>
    </xf>
    <xf numFmtId="0" fontId="81" fillId="3" borderId="0" xfId="6" applyFont="1" applyFill="1" applyAlignment="1">
      <alignment horizontal="center" vertical="center"/>
    </xf>
    <xf numFmtId="0" fontId="92" fillId="5" borderId="6" xfId="6" applyFont="1" applyFill="1" applyBorder="1" applyAlignment="1">
      <alignment horizontal="center" vertical="center" wrapText="1"/>
    </xf>
    <xf numFmtId="0" fontId="92" fillId="5" borderId="0" xfId="6" applyFont="1" applyFill="1" applyAlignment="1">
      <alignment horizontal="center" vertical="center" wrapText="1"/>
    </xf>
    <xf numFmtId="0" fontId="82" fillId="0" borderId="6" xfId="4" applyFont="1" applyBorder="1" applyAlignment="1">
      <alignment horizontal="left"/>
    </xf>
    <xf numFmtId="0" fontId="82" fillId="0" borderId="0" xfId="4" applyFont="1" applyAlignment="1">
      <alignment horizontal="left"/>
    </xf>
    <xf numFmtId="0" fontId="92" fillId="5" borderId="35" xfId="6" applyFont="1" applyFill="1" applyBorder="1" applyAlignment="1">
      <alignment horizontal="center" vertical="center" wrapText="1"/>
    </xf>
    <xf numFmtId="0" fontId="81" fillId="3" borderId="19" xfId="6" applyFont="1" applyFill="1" applyBorder="1" applyAlignment="1">
      <alignment horizontal="center" vertical="center" wrapText="1"/>
    </xf>
    <xf numFmtId="0" fontId="81" fillId="3" borderId="36" xfId="6" applyFont="1" applyFill="1" applyBorder="1" applyAlignment="1">
      <alignment horizontal="center" vertical="center" wrapText="1"/>
    </xf>
    <xf numFmtId="0" fontId="80" fillId="5" borderId="35" xfId="1" applyFont="1" applyFill="1" applyBorder="1" applyAlignment="1" applyProtection="1">
      <alignment horizontal="center" vertical="center" wrapText="1"/>
    </xf>
    <xf numFmtId="0" fontId="81" fillId="3" borderId="35" xfId="6" applyFont="1" applyFill="1" applyBorder="1" applyAlignment="1">
      <alignment horizontal="center" vertical="center" wrapText="1"/>
    </xf>
    <xf numFmtId="0" fontId="81" fillId="3" borderId="0" xfId="6" applyFont="1" applyFill="1" applyAlignment="1">
      <alignment horizontal="center" vertical="center" wrapText="1"/>
    </xf>
    <xf numFmtId="167" fontId="40" fillId="0" borderId="0" xfId="9" applyNumberFormat="1" applyFont="1" applyAlignment="1">
      <alignment horizontal="center" vertical="center"/>
    </xf>
  </cellXfs>
  <cellStyles count="18">
    <cellStyle name="Hipervínculo" xfId="1" builtinId="8"/>
    <cellStyle name="Millares 2" xfId="2" xr:uid="{00000000-0005-0000-0000-000001000000}"/>
    <cellStyle name="Millares 3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3" xfId="6" xr:uid="{00000000-0005-0000-0000-000006000000}"/>
    <cellStyle name="Normal 4" xfId="7" xr:uid="{00000000-0005-0000-0000-000007000000}"/>
    <cellStyle name="Normal_Hoja2" xfId="8" xr:uid="{00000000-0005-0000-0000-000008000000}"/>
    <cellStyle name="Porcentaje" xfId="9" builtinId="5"/>
    <cellStyle name="Porcentaje 2" xfId="10" xr:uid="{00000000-0005-0000-0000-00000A000000}"/>
    <cellStyle name="Porcentual 2" xfId="11" xr:uid="{00000000-0005-0000-0000-00000B000000}"/>
    <cellStyle name="Porcentual 2 2" xfId="12" xr:uid="{00000000-0005-0000-0000-00000C000000}"/>
    <cellStyle name="Porcentual 3" xfId="13" xr:uid="{00000000-0005-0000-0000-00000D000000}"/>
    <cellStyle name="Porcentual 3 2" xfId="14" xr:uid="{00000000-0005-0000-0000-00000E000000}"/>
    <cellStyle name="Porcentual 4" xfId="15" xr:uid="{00000000-0005-0000-0000-00000F000000}"/>
    <cellStyle name="Porcentual 5" xfId="16" xr:uid="{00000000-0005-0000-0000-000010000000}"/>
    <cellStyle name="Porcentual 6" xfId="17" xr:uid="{00000000-0005-0000-0000-000011000000}"/>
  </cellStyles>
  <dxfs count="0"/>
  <tableStyles count="0" defaultTableStyle="TableStyleMedium9" defaultPivotStyle="PivotStyleLight16"/>
  <colors>
    <mruColors>
      <color rgb="FF0033CC"/>
      <color rgb="FFFF0066"/>
      <color rgb="FF00FF00"/>
      <color rgb="FFFF9900"/>
      <color rgb="FF0000FF"/>
      <color rgb="FFCC99FF"/>
      <color rgb="FFCCCCFF"/>
      <color rgb="FF9999FF"/>
      <color rgb="FFFF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10" Target="worksheets/sheet10.xml" Type="http://schemas.openxmlformats.org/officeDocument/2006/relationships/worksheet"/>
<Relationship Id="rId11" Target="worksheets/sheet11.xml" Type="http://schemas.openxmlformats.org/officeDocument/2006/relationships/worksheet"/>
<Relationship Id="rId12" Target="worksheets/sheet12.xml" Type="http://schemas.openxmlformats.org/officeDocument/2006/relationships/worksheet"/>
<Relationship Id="rId13" Target="worksheets/sheet13.xml" Type="http://schemas.openxmlformats.org/officeDocument/2006/relationships/worksheet"/>
<Relationship Id="rId14" Target="worksheets/sheet14.xml" Type="http://schemas.openxmlformats.org/officeDocument/2006/relationships/worksheet"/>
<Relationship Id="rId15" Target="worksheets/sheet15.xml" Type="http://schemas.openxmlformats.org/officeDocument/2006/relationships/worksheet"/>
<Relationship Id="rId16" Target="worksheets/sheet16.xml" Type="http://schemas.openxmlformats.org/officeDocument/2006/relationships/worksheet"/>
<Relationship Id="rId17" Target="worksheets/sheet17.xml" Type="http://schemas.openxmlformats.org/officeDocument/2006/relationships/worksheet"/>
<Relationship Id="rId18" Target="worksheets/sheet18.xml" Type="http://schemas.openxmlformats.org/officeDocument/2006/relationships/worksheet"/>
<Relationship Id="rId19" Target="worksheets/sheet19.xml" Type="http://schemas.openxmlformats.org/officeDocument/2006/relationships/worksheet"/>
<Relationship Id="rId2" Target="worksheets/sheet2.xml" Type="http://schemas.openxmlformats.org/officeDocument/2006/relationships/worksheet"/>
<Relationship Id="rId20" Target="worksheets/sheet20.xml" Type="http://schemas.openxmlformats.org/officeDocument/2006/relationships/worksheet"/>
<Relationship Id="rId21" Target="worksheets/sheet21.xml" Type="http://schemas.openxmlformats.org/officeDocument/2006/relationships/worksheet"/>
<Relationship Id="rId22" Target="worksheets/sheet22.xml" Type="http://schemas.openxmlformats.org/officeDocument/2006/relationships/worksheet"/>
<Relationship Id="rId23" Target="worksheets/sheet23.xml" Type="http://schemas.openxmlformats.org/officeDocument/2006/relationships/worksheet"/>
<Relationship Id="rId24" Target="worksheets/sheet24.xml" Type="http://schemas.openxmlformats.org/officeDocument/2006/relationships/worksheet"/>
<Relationship Id="rId25" Target="worksheets/sheet25.xml" Type="http://schemas.openxmlformats.org/officeDocument/2006/relationships/worksheet"/>
<Relationship Id="rId26" Target="worksheets/sheet26.xml" Type="http://schemas.openxmlformats.org/officeDocument/2006/relationships/worksheet"/>
<Relationship Id="rId27" Target="worksheets/sheet27.xml" Type="http://schemas.openxmlformats.org/officeDocument/2006/relationships/worksheet"/>
<Relationship Id="rId28" Target="worksheets/sheet28.xml" Type="http://schemas.openxmlformats.org/officeDocument/2006/relationships/worksheet"/>
<Relationship Id="rId29" Target="worksheets/sheet29.xml" Type="http://schemas.openxmlformats.org/officeDocument/2006/relationships/worksheet"/>
<Relationship Id="rId3" Target="worksheets/sheet3.xml" Type="http://schemas.openxmlformats.org/officeDocument/2006/relationships/worksheet"/>
<Relationship Id="rId30" Target="worksheets/sheet30.xml" Type="http://schemas.openxmlformats.org/officeDocument/2006/relationships/worksheet"/>
<Relationship Id="rId31" Target="worksheets/sheet31.xml" Type="http://schemas.openxmlformats.org/officeDocument/2006/relationships/worksheet"/>
<Relationship Id="rId32" Target="worksheets/sheet32.xml" Type="http://schemas.openxmlformats.org/officeDocument/2006/relationships/worksheet"/>
<Relationship Id="rId33" Target="worksheets/sheet33.xml" Type="http://schemas.openxmlformats.org/officeDocument/2006/relationships/worksheet"/>
<Relationship Id="rId34" Target="worksheets/sheet34.xml" Type="http://schemas.openxmlformats.org/officeDocument/2006/relationships/worksheet"/>
<Relationship Id="rId35" Target="worksheets/sheet35.xml" Type="http://schemas.openxmlformats.org/officeDocument/2006/relationships/worksheet"/>
<Relationship Id="rId36" Target="worksheets/sheet36.xml" Type="http://schemas.openxmlformats.org/officeDocument/2006/relationships/worksheet"/>
<Relationship Id="rId37" Target="worksheets/sheet37.xml" Type="http://schemas.openxmlformats.org/officeDocument/2006/relationships/worksheet"/>
<Relationship Id="rId38" Target="worksheets/sheet38.xml" Type="http://schemas.openxmlformats.org/officeDocument/2006/relationships/worksheet"/>
<Relationship Id="rId39" Target="worksheets/sheet39.xml" Type="http://schemas.openxmlformats.org/officeDocument/2006/relationships/worksheet"/>
<Relationship Id="rId4" Target="worksheets/sheet4.xml" Type="http://schemas.openxmlformats.org/officeDocument/2006/relationships/worksheet"/>
<Relationship Id="rId40" Target="worksheets/sheet40.xml" Type="http://schemas.openxmlformats.org/officeDocument/2006/relationships/worksheet"/>
<Relationship Id="rId41" Target="worksheets/sheet41.xml" Type="http://schemas.openxmlformats.org/officeDocument/2006/relationships/worksheet"/>
<Relationship Id="rId42" Target="worksheets/sheet42.xml" Type="http://schemas.openxmlformats.org/officeDocument/2006/relationships/worksheet"/>
<Relationship Id="rId43" Target="worksheets/sheet43.xml" Type="http://schemas.openxmlformats.org/officeDocument/2006/relationships/worksheet"/>
<Relationship Id="rId44" Target="worksheets/sheet44.xml" Type="http://schemas.openxmlformats.org/officeDocument/2006/relationships/worksheet"/>
<Relationship Id="rId45" Target="worksheets/sheet45.xml" Type="http://schemas.openxmlformats.org/officeDocument/2006/relationships/worksheet"/>
<Relationship Id="rId46" Target="worksheets/sheet46.xml" Type="http://schemas.openxmlformats.org/officeDocument/2006/relationships/worksheet"/>
<Relationship Id="rId47" Target="worksheets/sheet47.xml" Type="http://schemas.openxmlformats.org/officeDocument/2006/relationships/worksheet"/>
<Relationship Id="rId48" Target="worksheets/sheet48.xml" Type="http://schemas.openxmlformats.org/officeDocument/2006/relationships/worksheet"/>
<Relationship Id="rId49" Target="worksheets/sheet49.xml" Type="http://schemas.openxmlformats.org/officeDocument/2006/relationships/worksheet"/>
<Relationship Id="rId5" Target="worksheets/sheet5.xml" Type="http://schemas.openxmlformats.org/officeDocument/2006/relationships/worksheet"/>
<Relationship Id="rId50" Target="worksheets/sheet50.xml" Type="http://schemas.openxmlformats.org/officeDocument/2006/relationships/worksheet"/>
<Relationship Id="rId51" Target="worksheets/sheet51.xml" Type="http://schemas.openxmlformats.org/officeDocument/2006/relationships/worksheet"/>
<Relationship Id="rId52" Target="worksheets/sheet52.xml" Type="http://schemas.openxmlformats.org/officeDocument/2006/relationships/worksheet"/>
<Relationship Id="rId53" Target="worksheets/sheet53.xml" Type="http://schemas.openxmlformats.org/officeDocument/2006/relationships/worksheet"/>
<Relationship Id="rId54" Target="worksheets/sheet54.xml" Type="http://schemas.openxmlformats.org/officeDocument/2006/relationships/worksheet"/>
<Relationship Id="rId55" Target="worksheets/sheet55.xml" Type="http://schemas.openxmlformats.org/officeDocument/2006/relationships/worksheet"/>
<Relationship Id="rId56" Target="worksheets/sheet56.xml" Type="http://schemas.openxmlformats.org/officeDocument/2006/relationships/worksheet"/>
<Relationship Id="rId57" Target="worksheets/sheet57.xml" Type="http://schemas.openxmlformats.org/officeDocument/2006/relationships/worksheet"/>
<Relationship Id="rId58" Target="worksheets/sheet58.xml" Type="http://schemas.openxmlformats.org/officeDocument/2006/relationships/worksheet"/>
<Relationship Id="rId59" Target="worksheets/sheet59.xml" Type="http://schemas.openxmlformats.org/officeDocument/2006/relationships/worksheet"/>
<Relationship Id="rId6" Target="worksheets/sheet6.xml" Type="http://schemas.openxmlformats.org/officeDocument/2006/relationships/worksheet"/>
<Relationship Id="rId60" Target="worksheets/sheet60.xml" Type="http://schemas.openxmlformats.org/officeDocument/2006/relationships/worksheet"/>
<Relationship Id="rId61" Target="worksheets/sheet61.xml" Type="http://schemas.openxmlformats.org/officeDocument/2006/relationships/worksheet"/>
<Relationship Id="rId62" Target="worksheets/sheet62.xml" Type="http://schemas.openxmlformats.org/officeDocument/2006/relationships/worksheet"/>
<Relationship Id="rId63" Target="worksheets/sheet63.xml" Type="http://schemas.openxmlformats.org/officeDocument/2006/relationships/worksheet"/>
<Relationship Id="rId64" Target="worksheets/sheet64.xml" Type="http://schemas.openxmlformats.org/officeDocument/2006/relationships/worksheet"/>
<Relationship Id="rId65" Target="worksheets/sheet65.xml" Type="http://schemas.openxmlformats.org/officeDocument/2006/relationships/worksheet"/>
<Relationship Id="rId66" Target="worksheets/sheet66.xml" Type="http://schemas.openxmlformats.org/officeDocument/2006/relationships/worksheet"/>
<Relationship Id="rId67" Target="worksheets/sheet67.xml" Type="http://schemas.openxmlformats.org/officeDocument/2006/relationships/worksheet"/>
<Relationship Id="rId68" Target="worksheets/sheet68.xml" Type="http://schemas.openxmlformats.org/officeDocument/2006/relationships/worksheet"/>
<Relationship Id="rId69" Target="worksheets/sheet69.xml" Type="http://schemas.openxmlformats.org/officeDocument/2006/relationships/worksheet"/>
<Relationship Id="rId7" Target="worksheets/sheet7.xml" Type="http://schemas.openxmlformats.org/officeDocument/2006/relationships/worksheet"/>
<Relationship Id="rId70" Target="theme/theme1.xml" Type="http://schemas.openxmlformats.org/officeDocument/2006/relationships/theme"/>
<Relationship Id="rId71" Target="styles.xml" Type="http://schemas.openxmlformats.org/officeDocument/2006/relationships/styles"/>
<Relationship Id="rId72" Target="sharedStrings.xml" Type="http://schemas.openxmlformats.org/officeDocument/2006/relationships/sharedStrings"/>
<Relationship Id="rId73" Target="calcChain.xml" Type="http://schemas.openxmlformats.org/officeDocument/2006/relationships/calcChain"/>
<Relationship Id="rId8" Target="worksheets/sheet8.xml" Type="http://schemas.openxmlformats.org/officeDocument/2006/relationships/worksheet"/>
<Relationship Id="rId9" Target="worksheets/sheet9.xml" Type="http://schemas.openxmlformats.org/officeDocument/2006/relationships/worksheet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10.xml.rels><?xml version="1.0" encoding="UTF-8" standalone="no"?>
<Relationships xmlns="http://schemas.openxmlformats.org/package/2006/relationships">
<Relationship Id="rId1" Target="style9.xml" Type="http://schemas.microsoft.com/office/2011/relationships/chartStyle"/>
<Relationship Id="rId2" Target="colors9.xml" Type="http://schemas.microsoft.com/office/2011/relationships/chartColorStyle"/>
</Relationships>

</file>

<file path=xl/charts/_rels/chart11.xml.rels><?xml version="1.0" encoding="UTF-8" standalone="no"?>
<Relationships xmlns="http://schemas.openxmlformats.org/package/2006/relationships">
<Relationship Id="rId1" Target="style10.xml" Type="http://schemas.microsoft.com/office/2011/relationships/chartStyle"/>
<Relationship Id="rId2" Target="colors10.xml" Type="http://schemas.microsoft.com/office/2011/relationships/chartColorStyle"/>
</Relationships>

</file>

<file path=xl/charts/_rels/chart12.xml.rels><?xml version="1.0" encoding="UTF-8" standalone="no"?>
<Relationships xmlns="http://schemas.openxmlformats.org/package/2006/relationships">
<Relationship Id="rId1" Target="style11.xml" Type="http://schemas.microsoft.com/office/2011/relationships/chartStyle"/>
<Relationship Id="rId2" Target="colors11.xml" Type="http://schemas.microsoft.com/office/2011/relationships/chartColorStyle"/>
</Relationships>

</file>

<file path=xl/charts/_rels/chart13.xml.rels><?xml version="1.0" encoding="UTF-8" standalone="no"?>
<Relationships xmlns="http://schemas.openxmlformats.org/package/2006/relationships">
<Relationship Id="rId1" Target="style12.xml" Type="http://schemas.microsoft.com/office/2011/relationships/chartStyle"/>
<Relationship Id="rId2" Target="colors12.xml" Type="http://schemas.microsoft.com/office/2011/relationships/chartColorStyle"/>
<Relationship Id="rId3" Target="../drawings/drawing16.xml" Type="http://schemas.openxmlformats.org/officeDocument/2006/relationships/chartUserShapes"/>
</Relationships>

</file>

<file path=xl/charts/_rels/chart14.xml.rels><?xml version="1.0" encoding="UTF-8" standalone="no"?>
<Relationships xmlns="http://schemas.openxmlformats.org/package/2006/relationships">
<Relationship Id="rId1" Target="style13.xml" Type="http://schemas.microsoft.com/office/2011/relationships/chartStyle"/>
<Relationship Id="rId2" Target="colors13.xml" Type="http://schemas.microsoft.com/office/2011/relationships/chartColorStyle"/>
</Relationships>

</file>

<file path=xl/charts/_rels/chart15.xml.rels><?xml version="1.0" encoding="UTF-8" standalone="no"?>
<Relationships xmlns="http://schemas.openxmlformats.org/package/2006/relationships">
<Relationship Id="rId1" Target="style14.xml" Type="http://schemas.microsoft.com/office/2011/relationships/chartStyle"/>
<Relationship Id="rId2" Target="colors14.xml" Type="http://schemas.microsoft.com/office/2011/relationships/chartColorStyle"/>
</Relationships>

</file>

<file path=xl/charts/_rels/chart16.xml.rels><?xml version="1.0" encoding="UTF-8" standalone="no"?>
<Relationships xmlns="http://schemas.openxmlformats.org/package/2006/relationships">
<Relationship Id="rId1" Target="style15.xml" Type="http://schemas.microsoft.com/office/2011/relationships/chartStyle"/>
<Relationship Id="rId2" Target="colors15.xml" Type="http://schemas.microsoft.com/office/2011/relationships/chartColorStyle"/>
</Relationships>

</file>

<file path=xl/charts/_rels/chart17.xml.rels><?xml version="1.0" encoding="UTF-8" standalone="no"?>
<Relationships xmlns="http://schemas.openxmlformats.org/package/2006/relationships">
<Relationship Id="rId1" Target="style16.xml" Type="http://schemas.microsoft.com/office/2011/relationships/chartStyle"/>
<Relationship Id="rId2" Target="colors16.xml" Type="http://schemas.microsoft.com/office/2011/relationships/chartColorStyle"/>
</Relationships>

</file>

<file path=xl/charts/_rels/chart18.xml.rels><?xml version="1.0" encoding="UTF-8" standalone="no"?>
<Relationships xmlns="http://schemas.openxmlformats.org/package/2006/relationships">
<Relationship Id="rId1" Target="style17.xml" Type="http://schemas.microsoft.com/office/2011/relationships/chartStyle"/>
<Relationship Id="rId2" Target="colors17.xml" Type="http://schemas.microsoft.com/office/2011/relationships/chartColorStyle"/>
</Relationships>

</file>

<file path=xl/charts/_rels/chart19.xml.rels><?xml version="1.0" encoding="UTF-8" standalone="no"?>
<Relationships xmlns="http://schemas.openxmlformats.org/package/2006/relationships">
<Relationship Id="rId1" Target="style18.xml" Type="http://schemas.microsoft.com/office/2011/relationships/chartStyle"/>
<Relationship Id="rId2" Target="colors18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20.xml.rels><?xml version="1.0" encoding="UTF-8" standalone="no"?>
<Relationships xmlns="http://schemas.openxmlformats.org/package/2006/relationships">
<Relationship Id="rId1" Target="style19.xml" Type="http://schemas.microsoft.com/office/2011/relationships/chartStyle"/>
<Relationship Id="rId2" Target="colors19.xml" Type="http://schemas.microsoft.com/office/2011/relationships/chartColorStyle"/>
</Relationships>

</file>

<file path=xl/charts/_rels/chart21.xml.rels><?xml version="1.0" encoding="UTF-8" standalone="no"?>
<Relationships xmlns="http://schemas.openxmlformats.org/package/2006/relationships">
<Relationship Id="rId1" Target="style20.xml" Type="http://schemas.microsoft.com/office/2011/relationships/chartStyle"/>
<Relationship Id="rId2" Target="colors20.xml" Type="http://schemas.microsoft.com/office/2011/relationships/chartColorStyle"/>
<Relationship Id="rId3" Target="../drawings/drawing25.xml" Type="http://schemas.openxmlformats.org/officeDocument/2006/relationships/chartUserShapes"/>
</Relationships>

</file>

<file path=xl/charts/_rels/chart22.xml.rels><?xml version="1.0" encoding="UTF-8" standalone="no"?>
<Relationships xmlns="http://schemas.openxmlformats.org/package/2006/relationships">
<Relationship Id="rId1" Target="style21.xml" Type="http://schemas.microsoft.com/office/2011/relationships/chartStyle"/>
<Relationship Id="rId2" Target="colors21.xml" Type="http://schemas.microsoft.com/office/2011/relationships/chartColorStyle"/>
</Relationships>

</file>

<file path=xl/charts/_rels/chart23.xml.rels><?xml version="1.0" encoding="UTF-8" standalone="no"?>
<Relationships xmlns="http://schemas.openxmlformats.org/package/2006/relationships">
<Relationship Id="rId1" Target="style22.xml" Type="http://schemas.microsoft.com/office/2011/relationships/chartStyle"/>
<Relationship Id="rId2" Target="colors22.xml" Type="http://schemas.microsoft.com/office/2011/relationships/chartColorStyle"/>
</Relationships>

</file>

<file path=xl/charts/_rels/chart24.xml.rels><?xml version="1.0" encoding="UTF-8" standalone="no"?>
<Relationships xmlns="http://schemas.openxmlformats.org/package/2006/relationships">
<Relationship Id="rId1" Target="style23.xml" Type="http://schemas.microsoft.com/office/2011/relationships/chartStyle"/>
<Relationship Id="rId2" Target="colors23.xml" Type="http://schemas.microsoft.com/office/2011/relationships/chartColorStyle"/>
</Relationships>

</file>

<file path=xl/charts/_rels/chart25.xml.rels><?xml version="1.0" encoding="UTF-8" standalone="no"?>
<Relationships xmlns="http://schemas.openxmlformats.org/package/2006/relationships">
<Relationship Id="rId1" Target="style24.xml" Type="http://schemas.microsoft.com/office/2011/relationships/chartStyle"/>
<Relationship Id="rId2" Target="colors24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../drawings/drawing9.xml" Type="http://schemas.openxmlformats.org/officeDocument/2006/relationships/chartUserShapes"/>
</Relationships>

</file>

<file path=xl/charts/_rels/chart8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9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R"/>
              <a:t>Gráfico 1</a:t>
            </a:r>
          </a:p>
          <a:p>
            <a:pPr>
              <a:defRPr/>
            </a:pPr>
            <a:r>
              <a:rPr lang="es-CR"/>
              <a:t>Variación porcentual del Producto Interno Bruto por actividad económica, 2024 - 2025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spPr>
            <a:ln w="3492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FBA9-442B-97DB-46431036496F}"/>
              </c:ext>
            </c:extLst>
          </c:dPt>
          <c:dLbls>
            <c:dLbl>
              <c:idx val="0"/>
              <c:layout>
                <c:manualLayout>
                  <c:x val="-3.1461352657004817E-2"/>
                  <c:y val="-7.116053060934950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006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19-4859-9B7C-E4D5094D9003}"/>
                </c:ext>
              </c:extLst>
            </c:dLbl>
            <c:dLbl>
              <c:idx val="1"/>
              <c:layout>
                <c:manualLayout>
                  <c:x val="-4.9278690707139867E-2"/>
                  <c:y val="-4.95495495495494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A9-442B-97DB-46431036496F}"/>
                </c:ext>
              </c:extLst>
            </c:dLbl>
            <c:dLbl>
              <c:idx val="2"/>
              <c:layout>
                <c:manualLayout>
                  <c:x val="8.5892626193464945E-3"/>
                  <c:y val="-9.602347003921806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A9-442B-97DB-46431036496F}"/>
                </c:ext>
              </c:extLst>
            </c:dLbl>
            <c:dLbl>
              <c:idx val="3"/>
              <c:layout>
                <c:manualLayout>
                  <c:x val="-5.540577808208812E-3"/>
                  <c:y val="-3.47490347490347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A9-442B-97DB-46431036496F}"/>
                </c:ext>
              </c:extLst>
            </c:dLbl>
            <c:dLbl>
              <c:idx val="4"/>
              <c:layout>
                <c:manualLayout>
                  <c:x val="-2.2271672562668852E-2"/>
                  <c:y val="-7.5046723245197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F006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A9-442B-97DB-46431036496F}"/>
                </c:ext>
              </c:extLst>
            </c:dLbl>
            <c:dLbl>
              <c:idx val="5"/>
              <c:layout>
                <c:manualLayout>
                  <c:x val="-3.6025523983415117E-2"/>
                  <c:y val="-3.73732344740954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BA9-442B-97DB-46431036496F}"/>
                </c:ext>
              </c:extLst>
            </c:dLbl>
            <c:dLbl>
              <c:idx val="6"/>
              <c:layout>
                <c:manualLayout>
                  <c:x val="-2.529099623416638E-2"/>
                  <c:y val="-6.49935649935650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BA9-442B-97DB-46431036496F}"/>
                </c:ext>
              </c:extLst>
            </c:dLbl>
            <c:dLbl>
              <c:idx val="7"/>
              <c:layout>
                <c:manualLayout>
                  <c:x val="-2.2104777663661607E-2"/>
                  <c:y val="-5.27670527670528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BA9-442B-97DB-46431036496F}"/>
                </c:ext>
              </c:extLst>
            </c:dLbl>
            <c:dLbl>
              <c:idx val="8"/>
              <c:layout>
                <c:manualLayout>
                  <c:x val="-2.6633763170907983E-2"/>
                  <c:y val="-3.86100386100386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BA9-442B-97DB-46431036496F}"/>
                </c:ext>
              </c:extLst>
            </c:dLbl>
            <c:dLbl>
              <c:idx val="9"/>
              <c:layout>
                <c:manualLayout>
                  <c:x val="-2.6633763170908095E-2"/>
                  <c:y val="-4.22458172458172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BA9-442B-97DB-46431036496F}"/>
                </c:ext>
              </c:extLst>
            </c:dLbl>
            <c:dLbl>
              <c:idx val="10"/>
              <c:layout>
                <c:manualLayout>
                  <c:x val="-2.6800658069915283E-2"/>
                  <c:y val="-4.5688545688545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BA9-442B-97DB-46431036496F}"/>
                </c:ext>
              </c:extLst>
            </c:dLbl>
            <c:dLbl>
              <c:idx val="11"/>
              <c:layout>
                <c:manualLayout>
                  <c:x val="-1.9085453992163912E-2"/>
                  <c:y val="-3.48992693480883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BA9-442B-97DB-46431036496F}"/>
                </c:ext>
              </c:extLst>
            </c:dLbl>
            <c:dLbl>
              <c:idx val="12"/>
              <c:layout>
                <c:manualLayout>
                  <c:x val="-1.5057272052950014E-2"/>
                  <c:y val="-4.71508628988943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BA9-442B-97DB-46431036496F}"/>
                </c:ext>
              </c:extLst>
            </c:dLbl>
            <c:dLbl>
              <c:idx val="13"/>
              <c:layout>
                <c:manualLayout>
                  <c:x val="-2.3447492024222048E-2"/>
                  <c:y val="-2.8314028314028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BA9-442B-97DB-46431036496F}"/>
                </c:ext>
              </c:extLst>
            </c:dLbl>
            <c:dLbl>
              <c:idx val="14"/>
              <c:layout>
                <c:manualLayout>
                  <c:x val="-2.2104759563664814E-2"/>
                  <c:y val="-2.31660231660232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BA9-442B-97DB-4643103649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'c1 g1'!$B$152:$B$166</c:f>
              <c:strCache>
                <c:ptCount val="15"/>
                <c:pt idx="0">
                  <c:v>   Agricultura, silvicultura y pesca </c:v>
                </c:pt>
                <c:pt idx="1">
                  <c:v>   Minas y canteras </c:v>
                </c:pt>
                <c:pt idx="2">
                  <c:v>   Manufactura</c:v>
                </c:pt>
                <c:pt idx="3">
                  <c:v>   Electricidad, agua y servicios de saneamiento </c:v>
                </c:pt>
                <c:pt idx="4">
                  <c:v>   Construcción</c:v>
                </c:pt>
                <c:pt idx="5">
                  <c:v>   Comercio al por mayor y al por menor, reparación de vehículos </c:v>
                </c:pt>
                <c:pt idx="6">
                  <c:v>   Transporte y almacenamiento </c:v>
                </c:pt>
                <c:pt idx="7">
                  <c:v>    Actividades de alojamiento y servicios de comida </c:v>
                </c:pt>
                <c:pt idx="8">
                  <c:v>    Información y comunicaciones </c:v>
                </c:pt>
                <c:pt idx="9">
                  <c:v>    Actividades financieras y de seguros </c:v>
                </c:pt>
                <c:pt idx="10">
                  <c:v>    Actividades inmobiliarias </c:v>
                </c:pt>
                <c:pt idx="11">
                  <c:v>    Actividades profesionales, científicas, técnicas, administrativas y servicios de apoyo</c:v>
                </c:pt>
                <c:pt idx="12">
                  <c:v>    Administración pública y planes de seguridad social de afiliación obligatoria </c:v>
                </c:pt>
                <c:pt idx="13">
                  <c:v>    Enseñanza y actividades de la salud humana y de asistencia social </c:v>
                </c:pt>
                <c:pt idx="14">
                  <c:v>    Otras actividades </c:v>
                </c:pt>
              </c:strCache>
            </c:strRef>
          </c:cat>
          <c:val>
            <c:numRef>
              <c:f>'c1 g1'!$C$152:$C$166</c:f>
              <c:numCache>
                <c:formatCode>0.00</c:formatCode>
                <c:ptCount val="15"/>
                <c:pt idx="0">
                  <c:v>-2.4056990219906709</c:v>
                </c:pt>
                <c:pt idx="1">
                  <c:v>2.9596187866207098</c:v>
                </c:pt>
                <c:pt idx="2">
                  <c:v>14.70696754175265</c:v>
                </c:pt>
                <c:pt idx="3">
                  <c:v>9.5176386720157247</c:v>
                </c:pt>
                <c:pt idx="4">
                  <c:v>-2.0575744446830755</c:v>
                </c:pt>
                <c:pt idx="5">
                  <c:v>3.3698785513392253</c:v>
                </c:pt>
                <c:pt idx="6">
                  <c:v>6.0501275914405319</c:v>
                </c:pt>
                <c:pt idx="7">
                  <c:v>1.3805161800649934</c:v>
                </c:pt>
                <c:pt idx="8">
                  <c:v>4.2964403082744793</c:v>
                </c:pt>
                <c:pt idx="9">
                  <c:v>5.8900987192633227</c:v>
                </c:pt>
                <c:pt idx="10">
                  <c:v>4.0724824497298791</c:v>
                </c:pt>
                <c:pt idx="11">
                  <c:v>7.5530603371765803</c:v>
                </c:pt>
                <c:pt idx="12">
                  <c:v>0.67459795366780417</c:v>
                </c:pt>
                <c:pt idx="13">
                  <c:v>2.7886538085486241</c:v>
                </c:pt>
                <c:pt idx="14">
                  <c:v>1.8260240376514441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A9-442B-97DB-46431036496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51841768"/>
        <c:axId val="651838816"/>
      </c:lineChart>
      <c:catAx>
        <c:axId val="651841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651838816"/>
        <c:crosses val="autoZero"/>
        <c:auto val="1"/>
        <c:lblAlgn val="ctr"/>
        <c:lblOffset val="100"/>
        <c:noMultiLvlLbl val="0"/>
      </c:catAx>
      <c:valAx>
        <c:axId val="65183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651841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s-CR" sz="1600" b="1">
                <a:latin typeface="+mn-lt"/>
              </a:rPr>
              <a:t>Gráfico 10</a:t>
            </a:r>
          </a:p>
          <a:p>
            <a:pPr>
              <a:defRPr sz="1600" b="1"/>
            </a:pPr>
            <a:r>
              <a:rPr lang="es-CR" sz="1600" b="1">
                <a:latin typeface="+mn-lt"/>
              </a:rPr>
              <a:t>Total de viviendas ocupadas por procedencia del agua, según región,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'c19g10'!$B$13</c:f>
              <c:strCache>
                <c:ptCount val="1"/>
                <c:pt idx="0">
                  <c:v> Central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1">
                  <a:lumMod val="50000"/>
                </a:schemeClr>
              </a:contourClr>
            </a:sp3d>
          </c:spPr>
          <c:invertIfNegative val="0"/>
          <c:dLbls>
            <c:delete val="1"/>
          </c:dLbls>
          <c:cat>
            <c:strRef>
              <c:f>'c19g10'!$D$5:$F$5</c:f>
              <c:strCache>
                <c:ptCount val="3"/>
                <c:pt idx="0">
                  <c:v>Acueducto A y A</c:v>
                </c:pt>
                <c:pt idx="1">
                  <c:v>Acueducto Rural o Municipal, Empresa o Cooperativa</c:v>
                </c:pt>
                <c:pt idx="2">
                  <c:v>No tiene 1/ </c:v>
                </c:pt>
              </c:strCache>
            </c:strRef>
          </c:cat>
          <c:val>
            <c:numRef>
              <c:f>'c19g10'!$D$14:$F$14</c:f>
              <c:numCache>
                <c:formatCode>#,##0</c:formatCode>
                <c:ptCount val="3"/>
                <c:pt idx="0">
                  <c:v>661958</c:v>
                </c:pt>
                <c:pt idx="1">
                  <c:v>463951</c:v>
                </c:pt>
                <c:pt idx="2">
                  <c:v>14879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4758-47FF-B4DF-AD3649F43BA0}"/>
            </c:ext>
          </c:extLst>
        </c:ser>
        <c:ser>
          <c:idx val="1"/>
          <c:order val="1"/>
          <c:tx>
            <c:strRef>
              <c:f>'c19g10'!$B$17</c:f>
              <c:strCache>
                <c:ptCount val="1"/>
                <c:pt idx="0">
                  <c:v> Chorotega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  <a:alpha val="88000"/>
              </a:schemeClr>
            </a:solidFill>
            <a:ln>
              <a:solidFill>
                <a:schemeClr val="accent2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2">
                  <a:lumMod val="50000"/>
                </a:schemeClr>
              </a:contourClr>
            </a:sp3d>
          </c:spPr>
          <c:invertIfNegative val="0"/>
          <c:dLbls>
            <c:delete val="1"/>
          </c:dLbls>
          <c:cat>
            <c:strRef>
              <c:f>'c19g10'!$D$5:$F$5</c:f>
              <c:strCache>
                <c:ptCount val="3"/>
                <c:pt idx="0">
                  <c:v>Acueducto A y A</c:v>
                </c:pt>
                <c:pt idx="1">
                  <c:v>Acueducto Rural o Municipal, Empresa o Cooperativa</c:v>
                </c:pt>
                <c:pt idx="2">
                  <c:v>No tiene 1/ </c:v>
                </c:pt>
              </c:strCache>
            </c:strRef>
          </c:cat>
          <c:val>
            <c:numRef>
              <c:f>'c19g10'!$D$18:$F$18</c:f>
              <c:numCache>
                <c:formatCode>#,##0</c:formatCode>
                <c:ptCount val="3"/>
                <c:pt idx="0">
                  <c:v>83814</c:v>
                </c:pt>
                <c:pt idx="1">
                  <c:v>52059</c:v>
                </c:pt>
                <c:pt idx="2">
                  <c:v>9273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3-4758-47FF-B4DF-AD3649F43BA0}"/>
            </c:ext>
          </c:extLst>
        </c:ser>
        <c:ser>
          <c:idx val="2"/>
          <c:order val="2"/>
          <c:tx>
            <c:strRef>
              <c:f>'c19g10'!$B$21</c:f>
              <c:strCache>
                <c:ptCount val="1"/>
                <c:pt idx="0">
                  <c:v> Pacífico Central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  <a:alpha val="88000"/>
              </a:schemeClr>
            </a:solidFill>
            <a:ln>
              <a:solidFill>
                <a:schemeClr val="accent3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3">
                  <a:lumMod val="50000"/>
                </a:schemeClr>
              </a:contourClr>
            </a:sp3d>
          </c:spPr>
          <c:invertIfNegative val="0"/>
          <c:dLbls>
            <c:delete val="1"/>
          </c:dLbls>
          <c:cat>
            <c:strRef>
              <c:f>'c19g10'!$D$5:$F$5</c:f>
              <c:strCache>
                <c:ptCount val="3"/>
                <c:pt idx="0">
                  <c:v>Acueducto A y A</c:v>
                </c:pt>
                <c:pt idx="1">
                  <c:v>Acueducto Rural o Municipal, Empresa o Cooperativa</c:v>
                </c:pt>
                <c:pt idx="2">
                  <c:v>No tiene 1/ </c:v>
                </c:pt>
              </c:strCache>
            </c:strRef>
          </c:cat>
          <c:val>
            <c:numRef>
              <c:f>'c19g10'!$D$22:$F$22</c:f>
              <c:numCache>
                <c:formatCode>#,##0</c:formatCode>
                <c:ptCount val="3"/>
                <c:pt idx="0">
                  <c:v>67094</c:v>
                </c:pt>
                <c:pt idx="1">
                  <c:v>45469</c:v>
                </c:pt>
                <c:pt idx="2">
                  <c:v>4589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4-4758-47FF-B4DF-AD3649F43BA0}"/>
            </c:ext>
          </c:extLst>
        </c:ser>
        <c:ser>
          <c:idx val="3"/>
          <c:order val="3"/>
          <c:tx>
            <c:strRef>
              <c:f>'c19g10'!$B$25</c:f>
              <c:strCache>
                <c:ptCount val="1"/>
                <c:pt idx="0">
                  <c:v> Brunca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  <a:alpha val="88000"/>
              </a:schemeClr>
            </a:solidFill>
            <a:ln>
              <a:solidFill>
                <a:schemeClr val="accent4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4">
                  <a:lumMod val="50000"/>
                </a:schemeClr>
              </a:contourClr>
            </a:sp3d>
          </c:spPr>
          <c:invertIfNegative val="0"/>
          <c:dLbls>
            <c:delete val="1"/>
          </c:dLbls>
          <c:cat>
            <c:strRef>
              <c:f>'c19g10'!$D$5:$F$5</c:f>
              <c:strCache>
                <c:ptCount val="3"/>
                <c:pt idx="0">
                  <c:v>Acueducto A y A</c:v>
                </c:pt>
                <c:pt idx="1">
                  <c:v>Acueducto Rural o Municipal, Empresa o Cooperativa</c:v>
                </c:pt>
                <c:pt idx="2">
                  <c:v>No tiene 1/ </c:v>
                </c:pt>
              </c:strCache>
            </c:strRef>
          </c:cat>
          <c:val>
            <c:numRef>
              <c:f>'c19g10'!$D$26:$F$26</c:f>
              <c:numCache>
                <c:formatCode>#,##0</c:formatCode>
                <c:ptCount val="3"/>
                <c:pt idx="0">
                  <c:v>92453</c:v>
                </c:pt>
                <c:pt idx="1">
                  <c:v>35576</c:v>
                </c:pt>
                <c:pt idx="2">
                  <c:v>10670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5-4758-47FF-B4DF-AD3649F43BA0}"/>
            </c:ext>
          </c:extLst>
        </c:ser>
        <c:ser>
          <c:idx val="4"/>
          <c:order val="4"/>
          <c:tx>
            <c:strRef>
              <c:f>'c19g10'!$B$29</c:f>
              <c:strCache>
                <c:ptCount val="1"/>
                <c:pt idx="0">
                  <c:v> Huetar Caribe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  <a:alpha val="88000"/>
              </a:schemeClr>
            </a:solidFill>
            <a:ln>
              <a:solidFill>
                <a:schemeClr val="accent5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5">
                  <a:lumMod val="50000"/>
                </a:schemeClr>
              </a:contourClr>
            </a:sp3d>
          </c:spPr>
          <c:invertIfNegative val="0"/>
          <c:dLbls>
            <c:delete val="1"/>
          </c:dLbls>
          <c:cat>
            <c:strRef>
              <c:f>'c19g10'!$D$5:$F$5</c:f>
              <c:strCache>
                <c:ptCount val="3"/>
                <c:pt idx="0">
                  <c:v>Acueducto A y A</c:v>
                </c:pt>
                <c:pt idx="1">
                  <c:v>Acueducto Rural o Municipal, Empresa o Cooperativa</c:v>
                </c:pt>
                <c:pt idx="2">
                  <c:v>No tiene 1/ </c:v>
                </c:pt>
              </c:strCache>
            </c:strRef>
          </c:cat>
          <c:val>
            <c:numRef>
              <c:f>'c19g10'!$D$30:$F$30</c:f>
              <c:numCache>
                <c:formatCode>#,##0</c:formatCode>
                <c:ptCount val="3"/>
                <c:pt idx="0">
                  <c:v>107678</c:v>
                </c:pt>
                <c:pt idx="1">
                  <c:v>45466</c:v>
                </c:pt>
                <c:pt idx="2">
                  <c:v>18996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6-4758-47FF-B4DF-AD3649F43BA0}"/>
            </c:ext>
          </c:extLst>
        </c:ser>
        <c:ser>
          <c:idx val="5"/>
          <c:order val="5"/>
          <c:tx>
            <c:strRef>
              <c:f>'c19g10'!$B$33</c:f>
              <c:strCache>
                <c:ptCount val="1"/>
                <c:pt idx="0">
                  <c:v> Huetar Norte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  <a:alpha val="88000"/>
              </a:schemeClr>
            </a:solidFill>
            <a:ln>
              <a:solidFill>
                <a:schemeClr val="accent6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6">
                  <a:lumMod val="50000"/>
                </a:schemeClr>
              </a:contourClr>
            </a:sp3d>
          </c:spPr>
          <c:invertIfNegative val="0"/>
          <c:dLbls>
            <c:delete val="1"/>
          </c:dLbls>
          <c:cat>
            <c:strRef>
              <c:f>'c19g10'!$D$5:$F$5</c:f>
              <c:strCache>
                <c:ptCount val="3"/>
                <c:pt idx="0">
                  <c:v>Acueducto A y A</c:v>
                </c:pt>
                <c:pt idx="1">
                  <c:v>Acueducto Rural o Municipal, Empresa o Cooperativa</c:v>
                </c:pt>
                <c:pt idx="2">
                  <c:v>No tiene 1/ </c:v>
                </c:pt>
              </c:strCache>
            </c:strRef>
          </c:cat>
          <c:val>
            <c:numRef>
              <c:f>'c19g10'!$D$34:$F$34</c:f>
              <c:numCache>
                <c:formatCode>#,##0</c:formatCode>
                <c:ptCount val="3"/>
                <c:pt idx="0">
                  <c:v>16296</c:v>
                </c:pt>
                <c:pt idx="1">
                  <c:v>136887</c:v>
                </c:pt>
                <c:pt idx="2">
                  <c:v>6264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7-4758-47FF-B4DF-AD3649F43BA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53"/>
        <c:shape val="box"/>
        <c:axId val="909317648"/>
        <c:axId val="909324864"/>
        <c:axId val="0"/>
      </c:bar3DChart>
      <c:catAx>
        <c:axId val="90931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909324864"/>
        <c:crosses val="autoZero"/>
        <c:auto val="1"/>
        <c:lblAlgn val="ctr"/>
        <c:lblOffset val="100"/>
        <c:noMultiLvlLbl val="0"/>
      </c:catAx>
      <c:valAx>
        <c:axId val="90932486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90931764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50000"/>
                <a:lumOff val="50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Gráfico 11</a:t>
            </a:r>
          </a:p>
          <a:p>
            <a:pPr>
              <a:defRPr/>
            </a:pPr>
            <a:r>
              <a:rPr lang="en-US"/>
              <a:t>Total de viviendas ocupadas por sistema de disposición de excretas, según región,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'c22g11'!$D$5</c:f>
              <c:strCache>
                <c:ptCount val="1"/>
                <c:pt idx="0">
                  <c:v>Alcantarilla o Cloaca</c:v>
                </c:pt>
              </c:strCache>
            </c:strRef>
          </c:tx>
          <c:spPr>
            <a:solidFill>
              <a:srgbClr val="FF9900"/>
            </a:solidFill>
            <a:ln w="9525" cap="flat" cmpd="sng" algn="ctr">
              <a:noFill/>
              <a:round/>
            </a:ln>
            <a:effectLst/>
            <a:sp3d/>
          </c:spPr>
          <c:invertIfNegative val="0"/>
          <c:cat>
            <c:strRef>
              <c:f>('c22g11'!$B$13,'c22g11'!$B$17,'c22g11'!$B$21,'c22g11'!$B$25,'c22g11'!$B$29,'c22g11'!$B$33)</c:f>
              <c:strCache>
                <c:ptCount val="6"/>
                <c:pt idx="0">
                  <c:v> Central</c:v>
                </c:pt>
                <c:pt idx="1">
                  <c:v> Chorotega</c:v>
                </c:pt>
                <c:pt idx="2">
                  <c:v> Pacífico Central</c:v>
                </c:pt>
                <c:pt idx="3">
                  <c:v> Brunca</c:v>
                </c:pt>
                <c:pt idx="4">
                  <c:v> Huetar Caribe</c:v>
                </c:pt>
                <c:pt idx="5">
                  <c:v> Huetar Norte</c:v>
                </c:pt>
              </c:strCache>
            </c:strRef>
          </c:cat>
          <c:val>
            <c:numRef>
              <c:f>('c22g11'!$D$14,'c22g11'!$D$18,'c22g11'!$D$22,'c22g11'!$D$26,'c22g11'!$D$30,'c22g11'!$D$34)</c:f>
              <c:numCache>
                <c:formatCode>#,##0</c:formatCode>
                <c:ptCount val="6"/>
                <c:pt idx="0">
                  <c:v>388004</c:v>
                </c:pt>
                <c:pt idx="1">
                  <c:v>7468</c:v>
                </c:pt>
                <c:pt idx="2">
                  <c:v>10951</c:v>
                </c:pt>
                <c:pt idx="3">
                  <c:v>5785</c:v>
                </c:pt>
                <c:pt idx="4">
                  <c:v>20472</c:v>
                </c:pt>
                <c:pt idx="5">
                  <c:v>5888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DC-4251-81FB-C786EBC29FBA}"/>
            </c:ext>
          </c:extLst>
        </c:ser>
        <c:ser>
          <c:idx val="1"/>
          <c:order val="1"/>
          <c:tx>
            <c:strRef>
              <c:f>'c22g11'!$E$5</c:f>
              <c:strCache>
                <c:ptCount val="1"/>
                <c:pt idx="0">
                  <c:v>Tanque Séptico</c:v>
                </c:pt>
              </c:strCache>
            </c:strRef>
          </c:tx>
          <c:spPr>
            <a:solidFill>
              <a:srgbClr val="0033CC"/>
            </a:solidFill>
            <a:ln w="9525" cap="flat" cmpd="sng" algn="ctr">
              <a:noFill/>
              <a:round/>
            </a:ln>
            <a:effectLst/>
            <a:sp3d/>
          </c:spPr>
          <c:invertIfNegative val="0"/>
          <c:cat>
            <c:strRef>
              <c:f>('c22g11'!$B$13,'c22g11'!$B$17,'c22g11'!$B$21,'c22g11'!$B$25,'c22g11'!$B$29,'c22g11'!$B$33)</c:f>
              <c:strCache>
                <c:ptCount val="6"/>
                <c:pt idx="0">
                  <c:v> Central</c:v>
                </c:pt>
                <c:pt idx="1">
                  <c:v> Chorotega</c:v>
                </c:pt>
                <c:pt idx="2">
                  <c:v> Pacífico Central</c:v>
                </c:pt>
                <c:pt idx="3">
                  <c:v> Brunca</c:v>
                </c:pt>
                <c:pt idx="4">
                  <c:v> Huetar Caribe</c:v>
                </c:pt>
                <c:pt idx="5">
                  <c:v> Huetar Norte</c:v>
                </c:pt>
              </c:strCache>
            </c:strRef>
          </c:cat>
          <c:val>
            <c:numRef>
              <c:f>('c22g11'!$E$14,'c22g11'!$E$18,'c22g11'!$E$22,'c22g11'!$E$26,'c22g11'!$E$30,'c22g11'!$E$34)</c:f>
              <c:numCache>
                <c:formatCode>#,##0</c:formatCode>
                <c:ptCount val="6"/>
                <c:pt idx="0">
                  <c:v>745871</c:v>
                </c:pt>
                <c:pt idx="1">
                  <c:v>135036</c:v>
                </c:pt>
                <c:pt idx="2">
                  <c:v>105056</c:v>
                </c:pt>
                <c:pt idx="3">
                  <c:v>131437</c:v>
                </c:pt>
                <c:pt idx="4">
                  <c:v>149878</c:v>
                </c:pt>
                <c:pt idx="5">
                  <c:v>150781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DC-4251-81FB-C786EBC29FBA}"/>
            </c:ext>
          </c:extLst>
        </c:ser>
        <c:ser>
          <c:idx val="2"/>
          <c:order val="2"/>
          <c:tx>
            <c:strRef>
              <c:f>'c22g11'!$F$5</c:f>
              <c:strCache>
                <c:ptCount val="1"/>
                <c:pt idx="0">
                  <c:v>Otro 1/</c:v>
                </c:pt>
              </c:strCache>
            </c:strRef>
          </c:tx>
          <c:spPr>
            <a:solidFill>
              <a:srgbClr val="00FF00"/>
            </a:solidFill>
            <a:ln w="9525" cap="flat" cmpd="sng" algn="ctr">
              <a:noFill/>
              <a:round/>
            </a:ln>
            <a:effectLst/>
            <a:sp3d/>
          </c:spPr>
          <c:invertIfNegative val="0"/>
          <c:cat>
            <c:strRef>
              <c:f>('c22g11'!$B$13,'c22g11'!$B$17,'c22g11'!$B$21,'c22g11'!$B$25,'c22g11'!$B$29,'c22g11'!$B$33)</c:f>
              <c:strCache>
                <c:ptCount val="6"/>
                <c:pt idx="0">
                  <c:v> Central</c:v>
                </c:pt>
                <c:pt idx="1">
                  <c:v> Chorotega</c:v>
                </c:pt>
                <c:pt idx="2">
                  <c:v> Pacífico Central</c:v>
                </c:pt>
                <c:pt idx="3">
                  <c:v> Brunca</c:v>
                </c:pt>
                <c:pt idx="4">
                  <c:v> Huetar Caribe</c:v>
                </c:pt>
                <c:pt idx="5">
                  <c:v> Huetar Norte</c:v>
                </c:pt>
              </c:strCache>
            </c:strRef>
          </c:cat>
          <c:val>
            <c:numRef>
              <c:f>('c22g11'!$F$14,'c22g11'!$F$18,'c22g11'!$F$22,'c22g11'!$F$26,'c22g11'!$F$30,'c22g11'!$F$34)</c:f>
              <c:numCache>
                <c:formatCode>#,##0</c:formatCode>
                <c:ptCount val="6"/>
                <c:pt idx="0">
                  <c:v>6255</c:v>
                </c:pt>
                <c:pt idx="1">
                  <c:v>1721</c:v>
                </c:pt>
                <c:pt idx="2">
                  <c:v>1145</c:v>
                </c:pt>
                <c:pt idx="3">
                  <c:v>1477</c:v>
                </c:pt>
                <c:pt idx="4">
                  <c:v>1470</c:v>
                </c:pt>
                <c:pt idx="5">
                  <c:v>2599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DC-4251-81FB-C786EBC29FBA}"/>
            </c:ext>
          </c:extLst>
        </c:ser>
        <c:ser>
          <c:idx val="3"/>
          <c:order val="3"/>
          <c:tx>
            <c:strRef>
              <c:f>'c22g11'!$G$5</c:f>
              <c:strCache>
                <c:ptCount val="1"/>
                <c:pt idx="0">
                  <c:v>No tiene</c:v>
                </c:pt>
              </c:strCache>
            </c:strRef>
          </c:tx>
          <c:spPr>
            <a:solidFill>
              <a:srgbClr val="FF0066"/>
            </a:solidFill>
            <a:ln w="9525" cap="flat" cmpd="sng" algn="ctr">
              <a:noFill/>
              <a:round/>
            </a:ln>
            <a:effectLst/>
            <a:sp3d/>
          </c:spPr>
          <c:invertIfNegative val="0"/>
          <c:cat>
            <c:strRef>
              <c:f>('c22g11'!$B$13,'c22g11'!$B$17,'c22g11'!$B$21,'c22g11'!$B$25,'c22g11'!$B$29,'c22g11'!$B$33)</c:f>
              <c:strCache>
                <c:ptCount val="6"/>
                <c:pt idx="0">
                  <c:v> Central</c:v>
                </c:pt>
                <c:pt idx="1">
                  <c:v> Chorotega</c:v>
                </c:pt>
                <c:pt idx="2">
                  <c:v> Pacífico Central</c:v>
                </c:pt>
                <c:pt idx="3">
                  <c:v> Brunca</c:v>
                </c:pt>
                <c:pt idx="4">
                  <c:v> Huetar Caribe</c:v>
                </c:pt>
                <c:pt idx="5">
                  <c:v> Huetar Norte</c:v>
                </c:pt>
              </c:strCache>
            </c:strRef>
          </c:cat>
          <c:val>
            <c:numRef>
              <c:f>('c22g11'!$G$14,'c22g11'!$G$18,'c22g11'!$G$22,'c22g11'!$G$26,'c22g11'!$G$30,'c22g11'!$G$34)</c:f>
              <c:numCache>
                <c:formatCode>#,##0</c:formatCode>
                <c:ptCount val="6"/>
                <c:pt idx="0">
                  <c:v>658</c:v>
                </c:pt>
                <c:pt idx="1">
                  <c:v>921</c:v>
                </c:pt>
                <c:pt idx="2">
                  <c:v>0</c:v>
                </c:pt>
                <c:pt idx="3">
                  <c:v>0</c:v>
                </c:pt>
                <c:pt idx="4">
                  <c:v>320</c:v>
                </c:pt>
                <c:pt idx="5">
                  <c:v>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DC-4251-81FB-C786EBC29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741608592"/>
        <c:axId val="741610512"/>
        <c:axId val="0"/>
      </c:bar3DChart>
      <c:catAx>
        <c:axId val="741608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741610512"/>
        <c:crosses val="autoZero"/>
        <c:auto val="1"/>
        <c:lblAlgn val="ctr"/>
        <c:lblOffset val="100"/>
        <c:noMultiLvlLbl val="0"/>
      </c:catAx>
      <c:valAx>
        <c:axId val="741610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Número de viviendas ocupadas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7416085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all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s-CR"/>
              <a:t>Gráfico 12</a:t>
            </a:r>
          </a:p>
          <a:p>
            <a:pPr>
              <a:defRPr/>
            </a:pPr>
            <a:r>
              <a:rPr lang="es-CR"/>
              <a:t>Déficit habitacional por región,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all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Déficit cuantitativo</c:v>
          </c:tx>
          <c:spPr>
            <a:gradFill flip="none" rotWithShape="1">
              <a:gsLst>
                <a:gs pos="0">
                  <a:schemeClr val="accent1">
                    <a:lumMod val="5000"/>
                    <a:lumOff val="95000"/>
                  </a:schemeClr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5400000" scaled="1"/>
              <a:tileRect/>
            </a:gra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flat"/>
          </c:spPr>
          <c:invertIfNegative val="0"/>
          <c:dLbls>
            <c:spPr>
              <a:solidFill>
                <a:srgbClr val="4F81BD">
                  <a:alpha val="30000"/>
                </a:srgbClr>
              </a:solidFill>
              <a:ln>
                <a:solidFill>
                  <a:sysClr val="window" lastClr="FFFFFF">
                    <a:alpha val="50000"/>
                  </a:sys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'c29g12'!$D$5:$I$5</c:f>
              <c:strCache>
                <c:ptCount val="6"/>
                <c:pt idx="0">
                  <c:v>Central </c:v>
                </c:pt>
                <c:pt idx="1">
                  <c:v>Chorotega</c:v>
                </c:pt>
                <c:pt idx="2">
                  <c:v>Pacífico Central</c:v>
                </c:pt>
                <c:pt idx="3">
                  <c:v>Brunca</c:v>
                </c:pt>
                <c:pt idx="4">
                  <c:v>Huetar Caribe</c:v>
                </c:pt>
                <c:pt idx="5">
                  <c:v>Huetar Norte</c:v>
                </c:pt>
              </c:strCache>
            </c:strRef>
          </c:cat>
          <c:val>
            <c:numRef>
              <c:f>'c29g12'!$D$8:$I$8</c:f>
              <c:numCache>
                <c:formatCode>#,##0</c:formatCode>
                <c:ptCount val="6"/>
                <c:pt idx="0">
                  <c:v>13624</c:v>
                </c:pt>
                <c:pt idx="1">
                  <c:v>497</c:v>
                </c:pt>
                <c:pt idx="2">
                  <c:v>520</c:v>
                </c:pt>
                <c:pt idx="3">
                  <c:v>844</c:v>
                </c:pt>
                <c:pt idx="4">
                  <c:v>304</c:v>
                </c:pt>
                <c:pt idx="5">
                  <c:v>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63-46C9-AF88-546FB6D3667A}"/>
            </c:ext>
          </c:extLst>
        </c:ser>
        <c:ser>
          <c:idx val="1"/>
          <c:order val="1"/>
          <c:tx>
            <c:v>Déficit cualitativo</c:v>
          </c:tx>
          <c:spPr>
            <a:gradFill flip="none" rotWithShape="1">
              <a:gsLst>
                <a:gs pos="0">
                  <a:schemeClr val="accent2">
                    <a:lumMod val="5000"/>
                    <a:lumOff val="95000"/>
                  </a:schemeClr>
                </a:gs>
                <a:gs pos="74000">
                  <a:schemeClr val="accent2">
                    <a:lumMod val="45000"/>
                    <a:lumOff val="55000"/>
                  </a:schemeClr>
                </a:gs>
                <a:gs pos="83000">
                  <a:schemeClr val="accent2">
                    <a:lumMod val="45000"/>
                    <a:lumOff val="55000"/>
                  </a:schemeClr>
                </a:gs>
                <a:gs pos="100000">
                  <a:schemeClr val="accent2">
                    <a:lumMod val="30000"/>
                    <a:lumOff val="70000"/>
                  </a:schemeClr>
                </a:gs>
              </a:gsLst>
              <a:lin ang="5400000" scaled="1"/>
              <a:tileRect/>
            </a:gra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flat"/>
          </c:spPr>
          <c:invertIfNegative val="0"/>
          <c:dLbls>
            <c:dLbl>
              <c:idx val="0"/>
              <c:layout>
                <c:manualLayout>
                  <c:x val="7.8064000494200442E-3"/>
                  <c:y val="-2.21169036334913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7F-4525-AAF8-718817D76ECE}"/>
                </c:ext>
              </c:extLst>
            </c:dLbl>
            <c:dLbl>
              <c:idx val="1"/>
              <c:layout>
                <c:manualLayout>
                  <c:x val="7.8064000494200442E-3"/>
                  <c:y val="-2.8436018957345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7F-4525-AAF8-718817D76ECE}"/>
                </c:ext>
              </c:extLst>
            </c:dLbl>
            <c:dLbl>
              <c:idx val="2"/>
              <c:layout>
                <c:manualLayout>
                  <c:x val="7.8064000494200442E-3"/>
                  <c:y val="-2.84360189573460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7F-4525-AAF8-718817D76ECE}"/>
                </c:ext>
              </c:extLst>
            </c:dLbl>
            <c:dLbl>
              <c:idx val="3"/>
              <c:layout>
                <c:manualLayout>
                  <c:x val="5.8548000370649616E-3"/>
                  <c:y val="-2.8436018957345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7F-4525-AAF8-718817D76ECE}"/>
                </c:ext>
              </c:extLst>
            </c:dLbl>
            <c:dLbl>
              <c:idx val="4"/>
              <c:layout>
                <c:manualLayout>
                  <c:x val="7.8064000494200442E-3"/>
                  <c:y val="-3.159557661927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7F-4525-AAF8-718817D76ECE}"/>
                </c:ext>
              </c:extLst>
            </c:dLbl>
            <c:dLbl>
              <c:idx val="5"/>
              <c:layout>
                <c:manualLayout>
                  <c:x val="7.8064000494199011E-3"/>
                  <c:y val="-2.8436018957345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7F-4525-AAF8-718817D76ECE}"/>
                </c:ext>
              </c:extLst>
            </c:dLbl>
            <c:spPr>
              <a:solidFill>
                <a:srgbClr val="C0504D">
                  <a:alpha val="30000"/>
                </a:srgbClr>
              </a:solidFill>
              <a:ln>
                <a:solidFill>
                  <a:sysClr val="window" lastClr="FFFFFF">
                    <a:alpha val="50000"/>
                  </a:sys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'c29g12'!$D$5:$I$5</c:f>
              <c:strCache>
                <c:ptCount val="6"/>
                <c:pt idx="0">
                  <c:v>Central </c:v>
                </c:pt>
                <c:pt idx="1">
                  <c:v>Chorotega</c:v>
                </c:pt>
                <c:pt idx="2">
                  <c:v>Pacífico Central</c:v>
                </c:pt>
                <c:pt idx="3">
                  <c:v>Brunca</c:v>
                </c:pt>
                <c:pt idx="4">
                  <c:v>Huetar Caribe</c:v>
                </c:pt>
                <c:pt idx="5">
                  <c:v>Huetar Norte</c:v>
                </c:pt>
              </c:strCache>
            </c:strRef>
          </c:cat>
          <c:val>
            <c:numRef>
              <c:f>'c29g12'!$D$12:$I$12</c:f>
              <c:numCache>
                <c:formatCode>#,##0</c:formatCode>
                <c:ptCount val="6"/>
                <c:pt idx="0">
                  <c:v>65958</c:v>
                </c:pt>
                <c:pt idx="1">
                  <c:v>14019</c:v>
                </c:pt>
                <c:pt idx="2">
                  <c:v>15137</c:v>
                </c:pt>
                <c:pt idx="3">
                  <c:v>14381</c:v>
                </c:pt>
                <c:pt idx="4">
                  <c:v>23519</c:v>
                </c:pt>
                <c:pt idx="5">
                  <c:v>19274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63-46C9-AF88-546FB6D3667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53"/>
        <c:shape val="box"/>
        <c:axId val="592185680"/>
        <c:axId val="593295080"/>
        <c:axId val="0"/>
      </c:bar3DChart>
      <c:catAx>
        <c:axId val="59218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93295080"/>
        <c:crosses val="autoZero"/>
        <c:auto val="1"/>
        <c:lblAlgn val="ctr"/>
        <c:lblOffset val="100"/>
        <c:noMultiLvlLbl val="0"/>
      </c:catAx>
      <c:valAx>
        <c:axId val="59329508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592185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b="1"/>
              <a:t>Gráfico 13</a:t>
            </a:r>
          </a:p>
          <a:p>
            <a:pPr>
              <a:defRPr/>
            </a:pPr>
            <a:r>
              <a:rPr lang="es-CR" b="1"/>
              <a:t>Déficit habitacional por decil de ingreso total del hogar neto,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'c30g13'!$B$9</c:f>
              <c:strCache>
                <c:ptCount val="1"/>
                <c:pt idx="0">
                  <c:v>Déficit cuantitativo</c:v>
                </c:pt>
              </c:strCache>
            </c:strRef>
          </c:tx>
          <c:spPr>
            <a:solidFill>
              <a:srgbClr val="CC99FF"/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>
              <a:contourClr>
                <a:schemeClr val="accent6">
                  <a:lumMod val="75000"/>
                </a:schemeClr>
              </a:contourClr>
            </a:sp3d>
          </c:spPr>
          <c:invertIfNegative val="0"/>
          <c:cat>
            <c:strRef>
              <c:f>'c30g13'!$D$6:$M$6</c:f>
              <c:strCache>
                <c:ptCount val="10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</c:strCache>
            </c:strRef>
          </c:cat>
          <c:val>
            <c:numRef>
              <c:f>'c30g13'!$D$9:$M$9</c:f>
              <c:numCache>
                <c:formatCode>#,##0</c:formatCode>
                <c:ptCount val="10"/>
                <c:pt idx="0">
                  <c:v>2149</c:v>
                </c:pt>
                <c:pt idx="1">
                  <c:v>1422</c:v>
                </c:pt>
                <c:pt idx="2">
                  <c:v>3782</c:v>
                </c:pt>
                <c:pt idx="3">
                  <c:v>2019</c:v>
                </c:pt>
                <c:pt idx="4">
                  <c:v>2197</c:v>
                </c:pt>
                <c:pt idx="5">
                  <c:v>1670</c:v>
                </c:pt>
                <c:pt idx="6">
                  <c:v>1354</c:v>
                </c:pt>
                <c:pt idx="7">
                  <c:v>678</c:v>
                </c:pt>
                <c:pt idx="8">
                  <c:v>659</c:v>
                </c:pt>
                <c:pt idx="9">
                  <c:v>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6-48F4-8C59-DF5183DD9B37}"/>
            </c:ext>
          </c:extLst>
        </c:ser>
        <c:ser>
          <c:idx val="1"/>
          <c:order val="1"/>
          <c:tx>
            <c:strRef>
              <c:f>'c30g13'!$B$13</c:f>
              <c:strCache>
                <c:ptCount val="1"/>
                <c:pt idx="0">
                  <c:v>Déficit cualitativo</c:v>
                </c:pt>
              </c:strCache>
            </c:strRef>
          </c:tx>
          <c:spPr>
            <a:gradFill flip="none" rotWithShape="1">
              <a:gsLst>
                <a:gs pos="0">
                  <a:schemeClr val="accent5">
                    <a:lumMod val="40000"/>
                    <a:lumOff val="60000"/>
                  </a:schemeClr>
                </a:gs>
                <a:gs pos="46000">
                  <a:schemeClr val="accent5">
                    <a:lumMod val="95000"/>
                    <a:lumOff val="5000"/>
                  </a:schemeClr>
                </a:gs>
                <a:gs pos="100000">
                  <a:schemeClr val="accent5">
                    <a:lumMod val="6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>
              <a:contourClr>
                <a:schemeClr val="tx2">
                  <a:lumMod val="75000"/>
                </a:schemeClr>
              </a:contourClr>
            </a:sp3d>
          </c:spPr>
          <c:invertIfNegative val="0"/>
          <c:cat>
            <c:strRef>
              <c:f>'c30g13'!$D$6:$M$6</c:f>
              <c:strCache>
                <c:ptCount val="10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</c:strCache>
            </c:strRef>
          </c:cat>
          <c:val>
            <c:numRef>
              <c:f>'c30g13'!$D$13:$M$13</c:f>
              <c:numCache>
                <c:formatCode>#,##0</c:formatCode>
                <c:ptCount val="10"/>
                <c:pt idx="0">
                  <c:v>39005</c:v>
                </c:pt>
                <c:pt idx="1">
                  <c:v>24930</c:v>
                </c:pt>
                <c:pt idx="2">
                  <c:v>19966</c:v>
                </c:pt>
                <c:pt idx="3">
                  <c:v>20492</c:v>
                </c:pt>
                <c:pt idx="4">
                  <c:v>15828</c:v>
                </c:pt>
                <c:pt idx="5">
                  <c:v>12341</c:v>
                </c:pt>
                <c:pt idx="6">
                  <c:v>8774</c:v>
                </c:pt>
                <c:pt idx="7">
                  <c:v>6627</c:v>
                </c:pt>
                <c:pt idx="8">
                  <c:v>3372</c:v>
                </c:pt>
                <c:pt idx="9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9D6-48F4-8C59-DF5183DD9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59248984"/>
        <c:axId val="459253904"/>
        <c:axId val="0"/>
      </c:bar3DChart>
      <c:catAx>
        <c:axId val="459248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459253904"/>
        <c:crosses val="autoZero"/>
        <c:auto val="1"/>
        <c:lblAlgn val="ctr"/>
        <c:lblOffset val="100"/>
        <c:noMultiLvlLbl val="0"/>
      </c:catAx>
      <c:valAx>
        <c:axId val="45925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4592489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R" sz="1400"/>
              <a:t>Gráfico 14</a:t>
            </a:r>
          </a:p>
          <a:p>
            <a:pPr>
              <a:defRPr/>
            </a:pPr>
            <a:r>
              <a:rPr lang="es-CR" sz="1400"/>
              <a:t>Número de BFV pagados y monto del bono promedio real. 2020-2025</a:t>
            </a:r>
            <a:r>
              <a:rPr lang="es-CR"/>
              <a:t>
</a:t>
            </a:r>
            <a:r>
              <a:rPr lang="es-CR" sz="1000"/>
              <a:t>-en colones de 2025-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'c31 g14'!$C$4</c:f>
              <c:strCache>
                <c:ptCount val="1"/>
                <c:pt idx="0">
                  <c:v>Nº de Casos</c:v>
                </c:pt>
              </c:strCache>
            </c:strRef>
          </c:tx>
          <c:spPr>
            <a:gradFill flip="none" rotWithShape="1">
              <a:gsLst>
                <a:gs pos="0">
                  <a:schemeClr val="accent3">
                    <a:lumMod val="6000"/>
                    <a:lumOff val="94000"/>
                  </a:schemeClr>
                </a:gs>
                <a:gs pos="74000">
                  <a:schemeClr val="accent3">
                    <a:lumMod val="45000"/>
                    <a:lumOff val="55000"/>
                  </a:schemeClr>
                </a:gs>
                <a:gs pos="83000">
                  <a:schemeClr val="accent3">
                    <a:lumMod val="45000"/>
                    <a:lumOff val="55000"/>
                  </a:schemeClr>
                </a:gs>
                <a:gs pos="100000">
                  <a:schemeClr val="accent3">
                    <a:lumMod val="30000"/>
                    <a:lumOff val="70000"/>
                  </a:schemeClr>
                </a:gs>
              </a:gsLst>
              <a:path path="rect">
                <a:fillToRect l="100000" t="100000"/>
              </a:path>
              <a:tileRect r="-100000" b="-100000"/>
            </a:gradFill>
            <a:ln>
              <a:solidFill>
                <a:srgbClr val="92D05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1.8626284600799546E-17"/>
                  <c:y val="6.48496104626307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9C1-40A6-ABC3-3363684038C4}"/>
                </c:ext>
              </c:extLst>
            </c:dLbl>
            <c:dLbl>
              <c:idx val="1"/>
              <c:layout>
                <c:manualLayout>
                  <c:x val="-3.4994997734773377E-17"/>
                  <c:y val="9.7683312137940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9C1-40A6-ABC3-3363684038C4}"/>
                </c:ext>
              </c:extLst>
            </c:dLbl>
            <c:dLbl>
              <c:idx val="2"/>
              <c:layout>
                <c:manualLayout>
                  <c:x val="0"/>
                  <c:y val="6.48496104626307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9C1-40A6-ABC3-3363684038C4}"/>
                </c:ext>
              </c:extLst>
            </c:dLbl>
            <c:dLbl>
              <c:idx val="3"/>
              <c:layout>
                <c:manualLayout>
                  <c:x val="0"/>
                  <c:y val="6.84523665994435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9C1-40A6-ABC3-3363684038C4}"/>
                </c:ext>
              </c:extLst>
            </c:dLbl>
            <c:dLbl>
              <c:idx val="4"/>
              <c:layout>
                <c:manualLayout>
                  <c:x val="0"/>
                  <c:y val="6.8452366599443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9C1-40A6-ABC3-3363684038C4}"/>
                </c:ext>
              </c:extLst>
            </c:dLbl>
            <c:dLbl>
              <c:idx val="5"/>
              <c:layout>
                <c:manualLayout>
                  <c:x val="0"/>
                  <c:y val="6.89507362888991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88-4194-952F-658B51B6DF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92D050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'c31 g14'!$B$5:$B$10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'c31 g14'!$C$5:$C$10</c:f>
              <c:numCache>
                <c:formatCode>#,##0</c:formatCode>
                <c:ptCount val="6"/>
                <c:pt idx="0">
                  <c:v>12873</c:v>
                </c:pt>
                <c:pt idx="1">
                  <c:v>11428</c:v>
                </c:pt>
                <c:pt idx="2">
                  <c:v>8369</c:v>
                </c:pt>
                <c:pt idx="3">
                  <c:v>8222</c:v>
                </c:pt>
                <c:pt idx="4">
                  <c:v>9320</c:v>
                </c:pt>
                <c:pt idx="5">
                  <c:v>10596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C1-40A6-ABC3-336368403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18382888"/>
        <c:axId val="1"/>
      </c:barChart>
      <c:lineChart>
        <c:grouping val="stacked"/>
        <c:varyColors val="0"/>
        <c:ser>
          <c:idx val="1"/>
          <c:order val="1"/>
          <c:tx>
            <c:strRef>
              <c:f>'c31 g14'!$H$4</c:f>
              <c:strCache>
                <c:ptCount val="1"/>
                <c:pt idx="0">
                  <c:v>Monto del bono promedio real </c:v>
                </c:pt>
              </c:strCache>
            </c:strRef>
          </c:tx>
          <c:spPr>
            <a:ln w="34925" cap="rnd">
              <a:solidFill>
                <a:srgbClr val="FFFF00"/>
              </a:solidFill>
              <a:prstDash val="dashDot"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4"/>
            <c:spPr>
              <a:solidFill>
                <a:srgbClr val="FFFF00"/>
              </a:solidFill>
              <a:ln w="3175">
                <a:noFill/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5.2338892767525076E-2"/>
                  <c:y val="-0.164960047611427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C1-40A6-ABC3-3363684038C4}"/>
                </c:ext>
              </c:extLst>
            </c:dLbl>
            <c:dLbl>
              <c:idx val="1"/>
              <c:layout>
                <c:manualLayout>
                  <c:x val="-5.0676398244167704E-2"/>
                  <c:y val="-6.33036011829433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C1-40A6-ABC3-3363684038C4}"/>
                </c:ext>
              </c:extLst>
            </c:dLbl>
            <c:dLbl>
              <c:idx val="2"/>
              <c:layout>
                <c:manualLayout>
                  <c:x val="-5.2708335994937849E-2"/>
                  <c:y val="3.9937393662168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C1-40A6-ABC3-3363684038C4}"/>
                </c:ext>
              </c:extLst>
            </c:dLbl>
            <c:dLbl>
              <c:idx val="3"/>
              <c:layout>
                <c:manualLayout>
                  <c:x val="-5.714180502626158E-2"/>
                  <c:y val="-4.9799908427631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C1-40A6-ABC3-3363684038C4}"/>
                </c:ext>
              </c:extLst>
            </c:dLbl>
            <c:dLbl>
              <c:idx val="4"/>
              <c:layout>
                <c:manualLayout>
                  <c:x val="-5.4617176104027276E-2"/>
                  <c:y val="4.64656090428618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9C1-40A6-ABC3-3363684038C4}"/>
                </c:ext>
              </c:extLst>
            </c:dLbl>
            <c:dLbl>
              <c:idx val="5"/>
              <c:layout>
                <c:manualLayout>
                  <c:x val="-6.1082883490862813E-2"/>
                  <c:y val="-4.2683789131223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88-4194-952F-658B51B6DF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FF00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sq">
                      <a:solidFill>
                        <a:srgbClr val="FFFF00">
                          <a:alpha val="49000"/>
                        </a:srgbClr>
                      </a:solidFill>
                      <a:prstDash val="dashDot"/>
                      <a:miter lim="800000"/>
                    </a:ln>
                    <a:effectLst/>
                  </c:spPr>
                </c15:leaderLines>
              </c:ext>
            </c:extLst>
          </c:dLbls>
          <c:cat>
            <c:numRef>
              <c:f>'c31 g14'!$B$5:$B$10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'c31 g14'!$H$5:$H$10</c:f>
              <c:numCache>
                <c:formatCode>"₡"#\ ##0</c:formatCode>
                <c:ptCount val="6"/>
                <c:pt idx="0">
                  <c:v>10327414.018275281</c:v>
                </c:pt>
                <c:pt idx="1">
                  <c:v>10964021.156741478</c:v>
                </c:pt>
                <c:pt idx="2">
                  <c:v>10109132.347785875</c:v>
                </c:pt>
                <c:pt idx="3">
                  <c:v>11522030.400616717</c:v>
                </c:pt>
                <c:pt idx="4">
                  <c:v>11513008.755268337</c:v>
                </c:pt>
                <c:pt idx="5">
                  <c:v>12698109.70687429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C1-40A6-ABC3-336368403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121824"/>
        <c:axId val="27379744"/>
      </c:lineChart>
      <c:catAx>
        <c:axId val="318382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318382888"/>
        <c:crosses val="autoZero"/>
        <c:crossBetween val="between"/>
      </c:valAx>
      <c:valAx>
        <c:axId val="27379744"/>
        <c:scaling>
          <c:orientation val="minMax"/>
        </c:scaling>
        <c:delete val="0"/>
        <c:axPos val="r"/>
        <c:numFmt formatCode="&quot;₡&quot;#\ 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120121824"/>
        <c:crosses val="max"/>
        <c:crossBetween val="between"/>
      </c:valAx>
      <c:catAx>
        <c:axId val="1120121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7379744"/>
        <c:crosses val="autoZero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 alignWithMargins="0">
      <c:oddHeader>&amp;A</c:oddHeader>
      <c:oddFooter>Page &amp;P</c:oddFooter>
    </c:headerFooter>
    <c:pageMargins b="1" l="0.750000000000001" r="0.750000000000001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b="1"/>
              <a:t>Gráfico 15</a:t>
            </a:r>
          </a:p>
          <a:p>
            <a:pPr>
              <a:defRPr/>
            </a:pPr>
            <a:r>
              <a:rPr lang="es-CR" b="1"/>
              <a:t>Número de BFV</a:t>
            </a:r>
            <a:r>
              <a:rPr lang="es-CR" b="1" baseline="0"/>
              <a:t> </a:t>
            </a:r>
            <a:r>
              <a:rPr lang="es-CR" b="1"/>
              <a:t>pagados por entidad autorizada, 2020 - 2025.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'c32g15'!$D$4</c:f>
              <c:strCache>
                <c:ptCount val="1"/>
                <c:pt idx="0">
                  <c:v>Bancos Estatales</c:v>
                </c:pt>
              </c:strCache>
            </c:strRef>
          </c:tx>
          <c:spPr>
            <a:solidFill>
              <a:srgbClr val="FF0066"/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>
              <a:contourClr>
                <a:srgbClr val="FF0000"/>
              </a:contourClr>
            </a:sp3d>
          </c:spPr>
          <c:invertIfNegative val="0"/>
          <c:cat>
            <c:numRef>
              <c:f>'c32g15'!$B$5:$B$10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'c32g15'!$D$5:$D$10</c:f>
              <c:numCache>
                <c:formatCode>#,##0</c:formatCode>
                <c:ptCount val="6"/>
                <c:pt idx="0">
                  <c:v>573</c:v>
                </c:pt>
                <c:pt idx="1">
                  <c:v>561</c:v>
                </c:pt>
                <c:pt idx="2">
                  <c:v>273</c:v>
                </c:pt>
                <c:pt idx="3">
                  <c:v>301</c:v>
                </c:pt>
                <c:pt idx="4">
                  <c:v>276</c:v>
                </c:pt>
                <c:pt idx="5">
                  <c:v>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47-4916-B379-54CAA4D01E0E}"/>
            </c:ext>
          </c:extLst>
        </c:ser>
        <c:ser>
          <c:idx val="1"/>
          <c:order val="1"/>
          <c:tx>
            <c:strRef>
              <c:f>'c32g15'!$E$4</c:f>
              <c:strCache>
                <c:ptCount val="1"/>
                <c:pt idx="0">
                  <c:v>Bancos Privados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>
              <a:contourClr>
                <a:schemeClr val="accent6">
                  <a:lumMod val="75000"/>
                </a:schemeClr>
              </a:contourClr>
            </a:sp3d>
          </c:spPr>
          <c:invertIfNegative val="0"/>
          <c:cat>
            <c:numRef>
              <c:f>'c32g15'!$B$5:$B$10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'c32g15'!$E$5:$E$10</c:f>
              <c:numCache>
                <c:formatCode>#,##0</c:formatCode>
                <c:ptCount val="6"/>
                <c:pt idx="0">
                  <c:v>167</c:v>
                </c:pt>
                <c:pt idx="1">
                  <c:v>76</c:v>
                </c:pt>
                <c:pt idx="2">
                  <c:v>75</c:v>
                </c:pt>
                <c:pt idx="3">
                  <c:v>58</c:v>
                </c:pt>
                <c:pt idx="4">
                  <c:v>53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47-4916-B379-54CAA4D01E0E}"/>
            </c:ext>
          </c:extLst>
        </c:ser>
        <c:ser>
          <c:idx val="2"/>
          <c:order val="2"/>
          <c:tx>
            <c:strRef>
              <c:f>'c32g15'!$F$4</c:f>
              <c:strCache>
                <c:ptCount val="1"/>
                <c:pt idx="0">
                  <c:v>Bancos Creados por leyes especiales</c:v>
                </c:pt>
              </c:strCache>
            </c:strRef>
          </c:tx>
          <c:spPr>
            <a:solidFill>
              <a:srgbClr val="0070C0"/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/>
          </c:spPr>
          <c:invertIfNegative val="0"/>
          <c:cat>
            <c:numRef>
              <c:f>'c32g15'!$B$5:$B$10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'c32g15'!$F$5:$F$10</c:f>
              <c:numCache>
                <c:formatCode>#,##0</c:formatCode>
                <c:ptCount val="6"/>
                <c:pt idx="0">
                  <c:v>137</c:v>
                </c:pt>
                <c:pt idx="1">
                  <c:v>236</c:v>
                </c:pt>
                <c:pt idx="2">
                  <c:v>141</c:v>
                </c:pt>
                <c:pt idx="3">
                  <c:v>264</c:v>
                </c:pt>
                <c:pt idx="4">
                  <c:v>230</c:v>
                </c:pt>
                <c:pt idx="5">
                  <c:v>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47-4916-B379-54CAA4D01E0E}"/>
            </c:ext>
          </c:extLst>
        </c:ser>
        <c:ser>
          <c:idx val="3"/>
          <c:order val="3"/>
          <c:tx>
            <c:strRef>
              <c:f>'c32g15'!$G$4</c:f>
              <c:strCache>
                <c:ptCount val="1"/>
                <c:pt idx="0">
                  <c:v>Cooperativas</c:v>
                </c:pt>
              </c:strCache>
            </c:strRef>
          </c:tx>
          <c:spPr>
            <a:solidFill>
              <a:srgbClr val="92D050"/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>
              <a:contourClr>
                <a:schemeClr val="tx2">
                  <a:lumMod val="75000"/>
                </a:schemeClr>
              </a:contourClr>
            </a:sp3d>
          </c:spPr>
          <c:invertIfNegative val="0"/>
          <c:cat>
            <c:numRef>
              <c:f>'c32g15'!$B$5:$B$10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'c32g15'!$G$5:$G$10</c:f>
              <c:numCache>
                <c:formatCode>#,##0</c:formatCode>
                <c:ptCount val="6"/>
                <c:pt idx="0">
                  <c:v>3881</c:v>
                </c:pt>
                <c:pt idx="1">
                  <c:v>2598</c:v>
                </c:pt>
                <c:pt idx="2">
                  <c:v>2546</c:v>
                </c:pt>
                <c:pt idx="3">
                  <c:v>2495</c:v>
                </c:pt>
                <c:pt idx="4">
                  <c:v>2519</c:v>
                </c:pt>
                <c:pt idx="5">
                  <c:v>3393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47-4916-B379-54CAA4D01E0E}"/>
            </c:ext>
          </c:extLst>
        </c:ser>
        <c:ser>
          <c:idx val="4"/>
          <c:order val="4"/>
          <c:tx>
            <c:strRef>
              <c:f>'c32g15'!$H$4</c:f>
              <c:strCache>
                <c:ptCount val="1"/>
                <c:pt idx="0">
                  <c:v>Instituciones Autónomas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9525" cap="flat" cmpd="sng" algn="ctr">
              <a:solidFill>
                <a:schemeClr val="accent3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/>
              </a:contourClr>
            </a:sp3d>
          </c:spPr>
          <c:invertIfNegative val="0"/>
          <c:cat>
            <c:numRef>
              <c:f>'c32g15'!$B$5:$B$10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'c32g15'!$H$5:$H$10</c:f>
              <c:numCache>
                <c:formatCode>#,##0</c:formatCode>
                <c:ptCount val="6"/>
                <c:pt idx="0">
                  <c:v>124</c:v>
                </c:pt>
                <c:pt idx="1">
                  <c:v>95</c:v>
                </c:pt>
                <c:pt idx="2">
                  <c:v>69</c:v>
                </c:pt>
                <c:pt idx="3">
                  <c:v>94</c:v>
                </c:pt>
                <c:pt idx="4">
                  <c:v>64</c:v>
                </c:pt>
                <c:pt idx="5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47-4916-B379-54CAA4D01E0E}"/>
            </c:ext>
          </c:extLst>
        </c:ser>
        <c:ser>
          <c:idx val="5"/>
          <c:order val="5"/>
          <c:tx>
            <c:strRef>
              <c:f>'c32g15'!$I$4</c:f>
              <c:strCache>
                <c:ptCount val="1"/>
                <c:pt idx="0">
                  <c:v>Mutuales</c:v>
                </c:pt>
              </c:strCache>
            </c:strRef>
          </c:tx>
          <c:spPr>
            <a:solidFill>
              <a:srgbClr val="FFFF00"/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>
              <a:contourClr>
                <a:schemeClr val="accent5"/>
              </a:contourClr>
            </a:sp3d>
          </c:spPr>
          <c:invertIfNegative val="0"/>
          <c:cat>
            <c:numRef>
              <c:f>'c32g15'!$B$5:$B$10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'c32g15'!$I$5:$I$10</c:f>
              <c:numCache>
                <c:formatCode>#,##0</c:formatCode>
                <c:ptCount val="6"/>
                <c:pt idx="0">
                  <c:v>6941</c:v>
                </c:pt>
                <c:pt idx="1">
                  <c:v>6685</c:v>
                </c:pt>
                <c:pt idx="2">
                  <c:v>4299</c:v>
                </c:pt>
                <c:pt idx="3">
                  <c:v>4028</c:v>
                </c:pt>
                <c:pt idx="4">
                  <c:v>5512</c:v>
                </c:pt>
                <c:pt idx="5">
                  <c:v>5544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947-4916-B379-54CAA4D01E0E}"/>
            </c:ext>
          </c:extLst>
        </c:ser>
        <c:ser>
          <c:idx val="6"/>
          <c:order val="6"/>
          <c:tx>
            <c:strRef>
              <c:f>'c32g15'!$J$4</c:f>
              <c:strCache>
                <c:ptCount val="1"/>
                <c:pt idx="0">
                  <c:v>Otras 1/</c:v>
                </c:pt>
              </c:strCache>
            </c:strRef>
          </c:tx>
          <c:spPr>
            <a:solidFill>
              <a:srgbClr val="7030A0"/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>
              <a:contourClr>
                <a:schemeClr val="accent2"/>
              </a:contourClr>
            </a:sp3d>
          </c:spPr>
          <c:invertIfNegative val="0"/>
          <c:cat>
            <c:numRef>
              <c:f>'c32g15'!$B$5:$B$10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'c32g15'!$J$5:$J$10</c:f>
              <c:numCache>
                <c:formatCode>#,##0</c:formatCode>
                <c:ptCount val="6"/>
                <c:pt idx="0">
                  <c:v>1050</c:v>
                </c:pt>
                <c:pt idx="1">
                  <c:v>1177</c:v>
                </c:pt>
                <c:pt idx="2">
                  <c:v>966</c:v>
                </c:pt>
                <c:pt idx="3">
                  <c:v>982</c:v>
                </c:pt>
                <c:pt idx="4">
                  <c:v>666</c:v>
                </c:pt>
                <c:pt idx="5">
                  <c:v>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947-4916-B379-54CAA4D01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96152832"/>
        <c:axId val="696150536"/>
        <c:axId val="0"/>
      </c:bar3DChart>
      <c:catAx>
        <c:axId val="69615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696150536"/>
        <c:crosses val="autoZero"/>
        <c:auto val="1"/>
        <c:lblAlgn val="ctr"/>
        <c:lblOffset val="100"/>
        <c:noMultiLvlLbl val="0"/>
      </c:catAx>
      <c:valAx>
        <c:axId val="696150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6961528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R"/>
              <a:t>Gráfico 16</a:t>
            </a:r>
          </a:p>
          <a:p>
            <a:pPr>
              <a:defRPr/>
            </a:pPr>
            <a:r>
              <a:rPr lang="es-CR"/>
              <a:t>Número de BFV pagados por estrato, 2020 - 2025.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'c33g16'!$D$4</c:f>
              <c:strCache>
                <c:ptCount val="1"/>
                <c:pt idx="0">
                  <c:v> Estrato 1 1/</c:v>
                </c:pt>
              </c:strCache>
            </c:strRef>
          </c:tx>
          <c:spPr>
            <a:gradFill flip="none" rotWithShape="1">
              <a:gsLst>
                <a:gs pos="0">
                  <a:schemeClr val="accent1">
                    <a:lumMod val="0"/>
                    <a:lumOff val="100000"/>
                  </a:schemeClr>
                </a:gs>
                <a:gs pos="35000">
                  <a:schemeClr val="accent1">
                    <a:lumMod val="0"/>
                    <a:lumOff val="100000"/>
                  </a:schemeClr>
                </a:gs>
                <a:gs pos="100000">
                  <a:schemeClr val="accent1">
                    <a:lumMod val="100000"/>
                  </a:schemeClr>
                </a:gs>
              </a:gsLst>
              <a:path path="circle">
                <a:fillToRect l="50000" t="-80000" r="50000" b="180000"/>
              </a:path>
              <a:tileRect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'c33g16'!$B$5:$B$10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'c33g16'!$D$5:$D$10</c:f>
              <c:numCache>
                <c:formatCode>#,##0</c:formatCode>
                <c:ptCount val="6"/>
                <c:pt idx="0">
                  <c:v>9826</c:v>
                </c:pt>
                <c:pt idx="1">
                  <c:v>8185</c:v>
                </c:pt>
                <c:pt idx="2">
                  <c:v>6370</c:v>
                </c:pt>
                <c:pt idx="3">
                  <c:v>6263</c:v>
                </c:pt>
                <c:pt idx="4">
                  <c:v>6933</c:v>
                </c:pt>
                <c:pt idx="5">
                  <c:v>7930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76-48BF-9F79-0FB263240EE3}"/>
            </c:ext>
          </c:extLst>
        </c:ser>
        <c:ser>
          <c:idx val="1"/>
          <c:order val="1"/>
          <c:tx>
            <c:strRef>
              <c:f>'c33g16'!$E$4</c:f>
              <c:strCache>
                <c:ptCount val="1"/>
                <c:pt idx="0">
                  <c:v> Estrato 2</c:v>
                </c:pt>
              </c:strCache>
            </c:strRef>
          </c:tx>
          <c:spPr>
            <a:gradFill flip="none" rotWithShape="1">
              <a:gsLst>
                <a:gs pos="0">
                  <a:schemeClr val="accent2">
                    <a:lumMod val="0"/>
                    <a:lumOff val="100000"/>
                  </a:schemeClr>
                </a:gs>
                <a:gs pos="35000">
                  <a:schemeClr val="accent2">
                    <a:lumMod val="0"/>
                    <a:lumOff val="100000"/>
                  </a:schemeClr>
                </a:gs>
                <a:gs pos="100000">
                  <a:schemeClr val="accent2">
                    <a:lumMod val="100000"/>
                  </a:schemeClr>
                </a:gs>
              </a:gsLst>
              <a:path path="circle">
                <a:fillToRect l="50000" t="-80000" r="50000" b="180000"/>
              </a:path>
              <a:tileRect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'c33g16'!$B$5:$B$10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'c33g16'!$E$5:$E$10</c:f>
              <c:numCache>
                <c:formatCode>#,##0</c:formatCode>
                <c:ptCount val="6"/>
                <c:pt idx="0">
                  <c:v>872</c:v>
                </c:pt>
                <c:pt idx="1">
                  <c:v>833</c:v>
                </c:pt>
                <c:pt idx="2">
                  <c:v>617</c:v>
                </c:pt>
                <c:pt idx="3">
                  <c:v>690</c:v>
                </c:pt>
                <c:pt idx="4">
                  <c:v>793</c:v>
                </c:pt>
                <c:pt idx="5">
                  <c:v>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76-48BF-9F79-0FB263240EE3}"/>
            </c:ext>
          </c:extLst>
        </c:ser>
        <c:ser>
          <c:idx val="2"/>
          <c:order val="2"/>
          <c:tx>
            <c:strRef>
              <c:f>'c33g16'!$F$4</c:f>
              <c:strCache>
                <c:ptCount val="1"/>
                <c:pt idx="0">
                  <c:v> Estrato 3</c:v>
                </c:pt>
              </c:strCache>
            </c:strRef>
          </c:tx>
          <c:spPr>
            <a:gradFill flip="none" rotWithShape="1">
              <a:gsLst>
                <a:gs pos="0">
                  <a:schemeClr val="accent3">
                    <a:lumMod val="0"/>
                    <a:lumOff val="100000"/>
                  </a:schemeClr>
                </a:gs>
                <a:gs pos="35000">
                  <a:schemeClr val="accent3">
                    <a:lumMod val="0"/>
                    <a:lumOff val="100000"/>
                  </a:schemeClr>
                </a:gs>
                <a:gs pos="100000">
                  <a:schemeClr val="accent3">
                    <a:lumMod val="100000"/>
                  </a:schemeClr>
                </a:gs>
              </a:gsLst>
              <a:path path="circle">
                <a:fillToRect l="50000" t="-80000" r="50000" b="180000"/>
              </a:path>
              <a:tileRect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'c33g16'!$B$5:$B$10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'c33g16'!$F$5:$F$10</c:f>
              <c:numCache>
                <c:formatCode>#,##0</c:formatCode>
                <c:ptCount val="6"/>
                <c:pt idx="0">
                  <c:v>882</c:v>
                </c:pt>
                <c:pt idx="1">
                  <c:v>995</c:v>
                </c:pt>
                <c:pt idx="2">
                  <c:v>715</c:v>
                </c:pt>
                <c:pt idx="3">
                  <c:v>682</c:v>
                </c:pt>
                <c:pt idx="4">
                  <c:v>815</c:v>
                </c:pt>
                <c:pt idx="5">
                  <c:v>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76-48BF-9F79-0FB263240EE3}"/>
            </c:ext>
          </c:extLst>
        </c:ser>
        <c:ser>
          <c:idx val="3"/>
          <c:order val="3"/>
          <c:tx>
            <c:strRef>
              <c:f>'c33g16'!$G$4</c:f>
              <c:strCache>
                <c:ptCount val="1"/>
                <c:pt idx="0">
                  <c:v> Estrato 4</c:v>
                </c:pt>
              </c:strCache>
            </c:strRef>
          </c:tx>
          <c:spPr>
            <a:gradFill flip="none" rotWithShape="1">
              <a:gsLst>
                <a:gs pos="0">
                  <a:schemeClr val="accent4">
                    <a:lumMod val="0"/>
                    <a:lumOff val="100000"/>
                  </a:schemeClr>
                </a:gs>
                <a:gs pos="35000">
                  <a:schemeClr val="accent4">
                    <a:lumMod val="0"/>
                    <a:lumOff val="100000"/>
                  </a:schemeClr>
                </a:gs>
                <a:gs pos="100000">
                  <a:schemeClr val="accent4">
                    <a:lumMod val="100000"/>
                  </a:schemeClr>
                </a:gs>
              </a:gsLst>
              <a:path path="circle">
                <a:fillToRect l="50000" t="-80000" r="50000" b="180000"/>
              </a:path>
              <a:tileRect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'c33g16'!$B$5:$B$10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'c33g16'!$G$5:$G$10</c:f>
              <c:numCache>
                <c:formatCode>#,##0</c:formatCode>
                <c:ptCount val="6"/>
                <c:pt idx="0">
                  <c:v>520</c:v>
                </c:pt>
                <c:pt idx="1">
                  <c:v>639</c:v>
                </c:pt>
                <c:pt idx="2">
                  <c:v>339</c:v>
                </c:pt>
                <c:pt idx="3">
                  <c:v>299</c:v>
                </c:pt>
                <c:pt idx="4">
                  <c:v>405</c:v>
                </c:pt>
                <c:pt idx="5">
                  <c:v>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76-48BF-9F79-0FB263240EE3}"/>
            </c:ext>
          </c:extLst>
        </c:ser>
        <c:ser>
          <c:idx val="4"/>
          <c:order val="4"/>
          <c:tx>
            <c:strRef>
              <c:f>'c33g16'!$H$4</c:f>
              <c:strCache>
                <c:ptCount val="1"/>
                <c:pt idx="0">
                  <c:v> Estrato 5</c:v>
                </c:pt>
              </c:strCache>
            </c:strRef>
          </c:tx>
          <c:spPr>
            <a:gradFill flip="none" rotWithShape="1">
              <a:gsLst>
                <a:gs pos="0">
                  <a:schemeClr val="accent5">
                    <a:lumMod val="0"/>
                    <a:lumOff val="100000"/>
                  </a:schemeClr>
                </a:gs>
                <a:gs pos="35000">
                  <a:schemeClr val="accent5">
                    <a:lumMod val="0"/>
                    <a:lumOff val="100000"/>
                  </a:schemeClr>
                </a:gs>
                <a:gs pos="100000">
                  <a:schemeClr val="accent5">
                    <a:lumMod val="100000"/>
                  </a:schemeClr>
                </a:gs>
              </a:gsLst>
              <a:path path="circle">
                <a:fillToRect l="50000" t="-80000" r="50000" b="180000"/>
              </a:path>
              <a:tileRect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'c33g16'!$B$5:$B$10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'c33g16'!$H$5:$H$10</c:f>
              <c:numCache>
                <c:formatCode>#,##0</c:formatCode>
                <c:ptCount val="6"/>
                <c:pt idx="0">
                  <c:v>444</c:v>
                </c:pt>
                <c:pt idx="1">
                  <c:v>492</c:v>
                </c:pt>
                <c:pt idx="2">
                  <c:v>210</c:v>
                </c:pt>
                <c:pt idx="3">
                  <c:v>199</c:v>
                </c:pt>
                <c:pt idx="4">
                  <c:v>260</c:v>
                </c:pt>
                <c:pt idx="5">
                  <c:v>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C76-48BF-9F79-0FB263240EE3}"/>
            </c:ext>
          </c:extLst>
        </c:ser>
        <c:ser>
          <c:idx val="5"/>
          <c:order val="5"/>
          <c:tx>
            <c:strRef>
              <c:f>'c33g16'!$I$4</c:f>
              <c:strCache>
                <c:ptCount val="1"/>
                <c:pt idx="0">
                  <c:v> Estrato 6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0"/>
                    <a:lumOff val="100000"/>
                  </a:schemeClr>
                </a:gs>
                <a:gs pos="35000">
                  <a:schemeClr val="accent6">
                    <a:lumMod val="0"/>
                    <a:lumOff val="100000"/>
                  </a:schemeClr>
                </a:gs>
                <a:gs pos="100000">
                  <a:schemeClr val="accent6">
                    <a:lumMod val="100000"/>
                  </a:schemeClr>
                </a:gs>
              </a:gsLst>
              <a:path path="circle">
                <a:fillToRect l="50000" t="-80000" r="50000" b="180000"/>
              </a:path>
              <a:tileRect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'c33g16'!$B$5:$B$10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'c33g16'!$I$5:$I$10</c:f>
              <c:numCache>
                <c:formatCode>#,##0</c:formatCode>
                <c:ptCount val="6"/>
                <c:pt idx="0">
                  <c:v>329</c:v>
                </c:pt>
                <c:pt idx="1">
                  <c:v>284</c:v>
                </c:pt>
                <c:pt idx="2">
                  <c:v>118</c:v>
                </c:pt>
                <c:pt idx="3">
                  <c:v>89</c:v>
                </c:pt>
                <c:pt idx="4">
                  <c:v>114</c:v>
                </c:pt>
                <c:pt idx="5">
                  <c:v>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C76-48BF-9F79-0FB263240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642141184"/>
        <c:axId val="642138560"/>
        <c:axId val="0"/>
      </c:bar3DChart>
      <c:catAx>
        <c:axId val="64214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642138560"/>
        <c:crosses val="autoZero"/>
        <c:auto val="1"/>
        <c:lblAlgn val="ctr"/>
        <c:lblOffset val="100"/>
        <c:noMultiLvlLbl val="0"/>
      </c:catAx>
      <c:valAx>
        <c:axId val="642138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6421411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b="1"/>
              <a:t>Gráfico 17</a:t>
            </a:r>
          </a:p>
          <a:p>
            <a:pPr>
              <a:defRPr/>
            </a:pPr>
            <a:r>
              <a:rPr lang="es-CR" b="1"/>
              <a:t>Número</a:t>
            </a:r>
            <a:r>
              <a:rPr lang="es-CR" b="1" baseline="0"/>
              <a:t> de BFV </a:t>
            </a:r>
            <a:r>
              <a:rPr lang="es-CR" b="1"/>
              <a:t>pagados por modalidad de presupuesto,  2020 - 2025.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'c34g17'!$D$4</c:f>
              <c:strCache>
                <c:ptCount val="1"/>
                <c:pt idx="0">
                  <c:v>Indígenas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89000"/>
                  </a:schemeClr>
                </a:gs>
                <a:gs pos="23000">
                  <a:schemeClr val="accent6">
                    <a:lumMod val="89000"/>
                  </a:schemeClr>
                </a:gs>
                <a:gs pos="69000">
                  <a:schemeClr val="accent6">
                    <a:lumMod val="75000"/>
                  </a:schemeClr>
                </a:gs>
                <a:gs pos="97000">
                  <a:schemeClr val="accent6">
                    <a:lumMod val="70000"/>
                  </a:schemeClr>
                </a:gs>
              </a:gsLst>
              <a:path path="circle">
                <a:fillToRect l="50000" t="50000" r="50000" b="50000"/>
              </a:path>
              <a:tileRect/>
            </a:gra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/>
              </a:contourClr>
            </a:sp3d>
          </c:spPr>
          <c:invertIfNegative val="0"/>
          <c:cat>
            <c:numRef>
              <c:f>'c34g17'!$B$5:$B$10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'c34g17'!$D$5:$D$10</c:f>
              <c:numCache>
                <c:formatCode>#\ ##0.0</c:formatCode>
                <c:ptCount val="6"/>
                <c:pt idx="0">
                  <c:v>3966.35</c:v>
                </c:pt>
                <c:pt idx="1">
                  <c:v>28278.86</c:v>
                </c:pt>
                <c:pt idx="2">
                  <c:v>6973.38</c:v>
                </c:pt>
                <c:pt idx="3">
                  <c:v>7680.57</c:v>
                </c:pt>
                <c:pt idx="4">
                  <c:v>1724.17</c:v>
                </c:pt>
                <c:pt idx="5">
                  <c:v>9937.3799999999992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B3-42BF-8E3B-3628543E605A}"/>
            </c:ext>
          </c:extLst>
        </c:ser>
        <c:ser>
          <c:idx val="1"/>
          <c:order val="1"/>
          <c:tx>
            <c:strRef>
              <c:f>'c34g17'!$E$4</c:f>
              <c:strCache>
                <c:ptCount val="1"/>
                <c:pt idx="0">
                  <c:v>Autoconstrucción</c:v>
                </c:pt>
              </c:strCache>
            </c:strRef>
          </c:tx>
          <c:spPr>
            <a:gradFill flip="none" rotWithShape="1">
              <a:gsLst>
                <a:gs pos="0">
                  <a:schemeClr val="accent1">
                    <a:lumMod val="89000"/>
                  </a:schemeClr>
                </a:gs>
                <a:gs pos="23000">
                  <a:schemeClr val="accent1">
                    <a:lumMod val="89000"/>
                  </a:schemeClr>
                </a:gs>
                <a:gs pos="69000">
                  <a:schemeClr val="accent1">
                    <a:lumMod val="75000"/>
                  </a:schemeClr>
                </a:gs>
                <a:gs pos="97000">
                  <a:schemeClr val="accent1">
                    <a:lumMod val="70000"/>
                  </a:schemeClr>
                </a:gs>
              </a:gsLst>
              <a:path path="circle">
                <a:fillToRect l="50000" t="50000" r="50000" b="50000"/>
              </a:path>
              <a:tileRect/>
            </a:gra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cat>
            <c:numRef>
              <c:f>'c34g17'!$B$5:$B$10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'c34g17'!$E$5:$E$10</c:f>
              <c:numCache>
                <c:formatCode>#\ ##0.0</c:formatCode>
                <c:ptCount val="6"/>
                <c:pt idx="0">
                  <c:v>5996.56</c:v>
                </c:pt>
                <c:pt idx="1">
                  <c:v>696.92</c:v>
                </c:pt>
                <c:pt idx="2">
                  <c:v>3135.21</c:v>
                </c:pt>
                <c:pt idx="3">
                  <c:v>1033.67</c:v>
                </c:pt>
                <c:pt idx="4">
                  <c:v>8108.76</c:v>
                </c:pt>
                <c:pt idx="5">
                  <c:v>4246.16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B3-42BF-8E3B-3628543E605A}"/>
            </c:ext>
          </c:extLst>
        </c:ser>
        <c:ser>
          <c:idx val="2"/>
          <c:order val="2"/>
          <c:tx>
            <c:strRef>
              <c:f>'c34g17'!$F$4</c:f>
              <c:strCache>
                <c:ptCount val="1"/>
                <c:pt idx="0">
                  <c:v>Erradicación de tugurios y/o precarios</c:v>
                </c:pt>
              </c:strCache>
            </c:strRef>
          </c:tx>
          <c:spPr>
            <a:gradFill flip="none" rotWithShape="1">
              <a:gsLst>
                <a:gs pos="0">
                  <a:schemeClr val="accent3">
                    <a:lumMod val="89000"/>
                  </a:schemeClr>
                </a:gs>
                <a:gs pos="23000">
                  <a:schemeClr val="accent3">
                    <a:lumMod val="89000"/>
                  </a:schemeClr>
                </a:gs>
                <a:gs pos="69000">
                  <a:schemeClr val="accent3">
                    <a:lumMod val="75000"/>
                  </a:schemeClr>
                </a:gs>
                <a:gs pos="97000">
                  <a:schemeClr val="accent3">
                    <a:lumMod val="70000"/>
                  </a:schemeClr>
                </a:gs>
              </a:gsLst>
              <a:path path="circle">
                <a:fillToRect l="50000" t="50000" r="50000" b="50000"/>
              </a:path>
              <a:tileRect/>
            </a:gra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tx2">
                  <a:lumMod val="75000"/>
                </a:schemeClr>
              </a:contourClr>
            </a:sp3d>
          </c:spPr>
          <c:invertIfNegative val="0"/>
          <c:cat>
            <c:numRef>
              <c:f>'c34g17'!$B$5:$B$10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'c34g17'!$F$5:$F$10</c:f>
              <c:numCache>
                <c:formatCode>#\ ##0.0</c:formatCode>
                <c:ptCount val="6"/>
                <c:pt idx="0">
                  <c:v>4677.13</c:v>
                </c:pt>
                <c:pt idx="1">
                  <c:v>0</c:v>
                </c:pt>
                <c:pt idx="2">
                  <c:v>434.95</c:v>
                </c:pt>
                <c:pt idx="3">
                  <c:v>99.05</c:v>
                </c:pt>
                <c:pt idx="4">
                  <c:v>130.41999999999999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B3-42BF-8E3B-3628543E605A}"/>
            </c:ext>
          </c:extLst>
        </c:ser>
        <c:ser>
          <c:idx val="3"/>
          <c:order val="3"/>
          <c:tx>
            <c:strRef>
              <c:f>'c34g17'!$G$4</c:f>
              <c:strCache>
                <c:ptCount val="1"/>
                <c:pt idx="0">
                  <c:v>Vivienda vertical</c:v>
                </c:pt>
              </c:strCache>
            </c:strRef>
          </c:tx>
          <c:spPr>
            <a:gradFill flip="none" rotWithShape="1">
              <a:gsLst>
                <a:gs pos="0">
                  <a:schemeClr val="accent2">
                    <a:lumMod val="89000"/>
                  </a:schemeClr>
                </a:gs>
                <a:gs pos="23000">
                  <a:schemeClr val="accent2">
                    <a:lumMod val="89000"/>
                  </a:schemeClr>
                </a:gs>
                <a:gs pos="69000">
                  <a:schemeClr val="accent2">
                    <a:lumMod val="75000"/>
                  </a:schemeClr>
                </a:gs>
                <a:gs pos="97000">
                  <a:schemeClr val="accent2">
                    <a:lumMod val="70000"/>
                  </a:schemeClr>
                </a:gs>
              </a:gsLst>
              <a:path path="circle">
                <a:fillToRect l="50000" t="50000" r="50000" b="50000"/>
              </a:path>
              <a:tileRect/>
            </a:gra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/>
              </a:contourClr>
            </a:sp3d>
          </c:spPr>
          <c:invertIfNegative val="0"/>
          <c:cat>
            <c:numRef>
              <c:f>'c34g17'!$B$5:$B$10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'c34g17'!$G$5:$G$10</c:f>
              <c:numCache>
                <c:formatCode>#\ ##0.0</c:formatCode>
                <c:ptCount val="6"/>
                <c:pt idx="0">
                  <c:v>0</c:v>
                </c:pt>
                <c:pt idx="1">
                  <c:v>1293.77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18.149999999999999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B3-42BF-8E3B-3628543E605A}"/>
            </c:ext>
          </c:extLst>
        </c:ser>
        <c:ser>
          <c:idx val="4"/>
          <c:order val="4"/>
          <c:tx>
            <c:strRef>
              <c:f>'c34g17'!$H$4</c:f>
              <c:strCache>
                <c:ptCount val="1"/>
                <c:pt idx="0">
                  <c:v>Situación de emergencia</c:v>
                </c:pt>
              </c:strCache>
            </c:strRef>
          </c:tx>
          <c:spPr>
            <a:gradFill flip="none" rotWithShape="1">
              <a:gsLst>
                <a:gs pos="0">
                  <a:schemeClr val="accent4">
                    <a:lumMod val="89000"/>
                  </a:schemeClr>
                </a:gs>
                <a:gs pos="23000">
                  <a:schemeClr val="accent4">
                    <a:lumMod val="89000"/>
                  </a:schemeClr>
                </a:gs>
                <a:gs pos="69000">
                  <a:schemeClr val="accent4">
                    <a:lumMod val="75000"/>
                  </a:schemeClr>
                </a:gs>
                <a:gs pos="97000">
                  <a:schemeClr val="accent4">
                    <a:lumMod val="70000"/>
                  </a:schemeClr>
                </a:gs>
              </a:gsLst>
              <a:path path="circle">
                <a:fillToRect l="50000" t="50000" r="50000" b="50000"/>
              </a:path>
              <a:tileRect/>
            </a:gra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/>
              </a:contourClr>
            </a:sp3d>
          </c:spPr>
          <c:invertIfNegative val="0"/>
          <c:cat>
            <c:numRef>
              <c:f>'c34g17'!$B$5:$B$10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'c34g17'!$H$5:$H$10</c:f>
              <c:numCache>
                <c:formatCode>#\ ##0.0</c:formatCode>
                <c:ptCount val="6"/>
                <c:pt idx="0">
                  <c:v>179.26</c:v>
                </c:pt>
                <c:pt idx="1">
                  <c:v>0</c:v>
                </c:pt>
                <c:pt idx="2">
                  <c:v>3325.72</c:v>
                </c:pt>
                <c:pt idx="3">
                  <c:v>3930.79</c:v>
                </c:pt>
                <c:pt idx="4">
                  <c:v>196.04</c:v>
                </c:pt>
                <c:pt idx="5">
                  <c:v>1378.96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B3-42BF-8E3B-3628543E605A}"/>
            </c:ext>
          </c:extLst>
        </c:ser>
        <c:ser>
          <c:idx val="5"/>
          <c:order val="5"/>
          <c:tx>
            <c:strRef>
              <c:f>'c34g17'!$I$4</c:f>
              <c:strCache>
                <c:ptCount val="1"/>
                <c:pt idx="0">
                  <c:v>Extrema necesidad</c:v>
                </c:pt>
              </c:strCache>
            </c:strRef>
          </c:tx>
          <c:spPr>
            <a:gradFill flip="none" rotWithShape="1">
              <a:gsLst>
                <a:gs pos="0">
                  <a:schemeClr val="accent5">
                    <a:lumMod val="89000"/>
                  </a:schemeClr>
                </a:gs>
                <a:gs pos="23000">
                  <a:schemeClr val="accent5">
                    <a:lumMod val="89000"/>
                  </a:schemeClr>
                </a:gs>
                <a:gs pos="69000">
                  <a:schemeClr val="accent5">
                    <a:lumMod val="75000"/>
                  </a:schemeClr>
                </a:gs>
                <a:gs pos="97000">
                  <a:schemeClr val="accent5">
                    <a:lumMod val="70000"/>
                  </a:schemeClr>
                </a:gs>
              </a:gsLst>
              <a:path path="circle">
                <a:fillToRect l="50000" t="50000" r="50000" b="50000"/>
              </a:path>
              <a:tileRect/>
            </a:gra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/>
              </a:contourClr>
            </a:sp3d>
          </c:spPr>
          <c:invertIfNegative val="0"/>
          <c:cat>
            <c:numRef>
              <c:f>'c34g17'!$B$5:$B$10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'c34g17'!$I$5:$I$10</c:f>
              <c:numCache>
                <c:formatCode>#\ ##0.0</c:formatCode>
                <c:ptCount val="6"/>
                <c:pt idx="0">
                  <c:v>23357.49</c:v>
                </c:pt>
                <c:pt idx="1">
                  <c:v>38496.550000000003</c:v>
                </c:pt>
                <c:pt idx="2">
                  <c:v>22514.799999999999</c:v>
                </c:pt>
                <c:pt idx="3">
                  <c:v>27176.92</c:v>
                </c:pt>
                <c:pt idx="4">
                  <c:v>41109.269999999997</c:v>
                </c:pt>
                <c:pt idx="5">
                  <c:v>41859.089999999997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1B3-42BF-8E3B-3628543E6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63209744"/>
        <c:axId val="763210400"/>
      </c:barChart>
      <c:catAx>
        <c:axId val="763209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763210400"/>
        <c:crosses val="autoZero"/>
        <c:auto val="1"/>
        <c:lblAlgn val="ctr"/>
        <c:lblOffset val="100"/>
        <c:noMultiLvlLbl val="0"/>
      </c:catAx>
      <c:valAx>
        <c:axId val="763210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7632097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R"/>
              <a:t>Gráfico 18</a:t>
            </a:r>
          </a:p>
          <a:p>
            <a:pPr>
              <a:defRPr/>
            </a:pPr>
            <a:r>
              <a:rPr lang="es-CR"/>
              <a:t>Número</a:t>
            </a:r>
            <a:r>
              <a:rPr lang="es-CR" baseline="0"/>
              <a:t> de BFV </a:t>
            </a:r>
            <a:r>
              <a:rPr lang="es-CR"/>
              <a:t>pagados por propósito, 2020 - 2025.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'c35g18'!$D$4</c:f>
              <c:strCache>
                <c:ptCount val="1"/>
                <c:pt idx="0">
                  <c:v>Lote y Construcción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0"/>
                    <a:lumOff val="100000"/>
                  </a:schemeClr>
                </a:gs>
                <a:gs pos="35000">
                  <a:schemeClr val="accent6">
                    <a:lumMod val="0"/>
                    <a:lumOff val="100000"/>
                  </a:schemeClr>
                </a:gs>
                <a:gs pos="100000">
                  <a:schemeClr val="accent6">
                    <a:lumMod val="100000"/>
                  </a:schemeClr>
                </a:gs>
              </a:gsLst>
              <a:path path="circle">
                <a:fillToRect l="50000" t="-80000" r="50000" b="180000"/>
              </a:path>
              <a:tileRect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'c35g18'!$B$5:$B$10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'c35g18'!$D$5:$D$10</c:f>
              <c:numCache>
                <c:formatCode>#,##0</c:formatCode>
                <c:ptCount val="6"/>
                <c:pt idx="0">
                  <c:v>2537</c:v>
                </c:pt>
                <c:pt idx="1">
                  <c:v>3442</c:v>
                </c:pt>
                <c:pt idx="2">
                  <c:v>1761</c:v>
                </c:pt>
                <c:pt idx="3">
                  <c:v>1748</c:v>
                </c:pt>
                <c:pt idx="4">
                  <c:v>2124</c:v>
                </c:pt>
                <c:pt idx="5">
                  <c:v>2635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EC-4457-9824-D763E3383442}"/>
            </c:ext>
          </c:extLst>
        </c:ser>
        <c:ser>
          <c:idx val="1"/>
          <c:order val="1"/>
          <c:tx>
            <c:strRef>
              <c:f>'c35g18'!$E$4</c:f>
              <c:strCache>
                <c:ptCount val="1"/>
                <c:pt idx="0">
                  <c:v>Construcción </c:v>
                </c:pt>
              </c:strCache>
            </c:strRef>
          </c:tx>
          <c:spPr>
            <a:gradFill flip="none" rotWithShape="1">
              <a:gsLst>
                <a:gs pos="0">
                  <a:schemeClr val="accent5">
                    <a:lumMod val="0"/>
                    <a:lumOff val="100000"/>
                  </a:schemeClr>
                </a:gs>
                <a:gs pos="35000">
                  <a:schemeClr val="accent5">
                    <a:lumMod val="0"/>
                    <a:lumOff val="100000"/>
                  </a:schemeClr>
                </a:gs>
                <a:gs pos="100000">
                  <a:schemeClr val="accent5">
                    <a:lumMod val="100000"/>
                  </a:schemeClr>
                </a:gs>
              </a:gsLst>
              <a:path path="circle">
                <a:fillToRect l="50000" t="-80000" r="50000" b="180000"/>
              </a:path>
              <a:tileRect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'c35g18'!$B$5:$B$10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'c35g18'!$E$5:$E$10</c:f>
              <c:numCache>
                <c:formatCode>#,##0</c:formatCode>
                <c:ptCount val="6"/>
                <c:pt idx="0">
                  <c:v>7701</c:v>
                </c:pt>
                <c:pt idx="1">
                  <c:v>5940</c:v>
                </c:pt>
                <c:pt idx="2">
                  <c:v>5272</c:v>
                </c:pt>
                <c:pt idx="3">
                  <c:v>5512</c:v>
                </c:pt>
                <c:pt idx="4">
                  <c:v>5920</c:v>
                </c:pt>
                <c:pt idx="5">
                  <c:v>6397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EC-4457-9824-D763E3383442}"/>
            </c:ext>
          </c:extLst>
        </c:ser>
        <c:ser>
          <c:idx val="2"/>
          <c:order val="2"/>
          <c:tx>
            <c:strRef>
              <c:f>'c35g18'!$F$4</c:f>
              <c:strCache>
                <c:ptCount val="1"/>
                <c:pt idx="0">
                  <c:v>Vivienda existente</c:v>
                </c:pt>
              </c:strCache>
            </c:strRef>
          </c:tx>
          <c:spPr>
            <a:gradFill flip="none" rotWithShape="1">
              <a:gsLst>
                <a:gs pos="0">
                  <a:schemeClr val="accent4">
                    <a:lumMod val="0"/>
                    <a:lumOff val="100000"/>
                  </a:schemeClr>
                </a:gs>
                <a:gs pos="35000">
                  <a:schemeClr val="accent4">
                    <a:lumMod val="0"/>
                    <a:lumOff val="100000"/>
                  </a:schemeClr>
                </a:gs>
                <a:gs pos="100000">
                  <a:schemeClr val="accent4">
                    <a:lumMod val="100000"/>
                  </a:schemeClr>
                </a:gs>
              </a:gsLst>
              <a:path path="circle">
                <a:fillToRect l="50000" t="-80000" r="50000" b="180000"/>
              </a:path>
              <a:tileRect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'c35g18'!$B$5:$B$10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'c35g18'!$F$5:$F$10</c:f>
              <c:numCache>
                <c:formatCode>#,##0</c:formatCode>
                <c:ptCount val="6"/>
                <c:pt idx="0">
                  <c:v>1470</c:v>
                </c:pt>
                <c:pt idx="1">
                  <c:v>1151</c:v>
                </c:pt>
                <c:pt idx="2">
                  <c:v>516</c:v>
                </c:pt>
                <c:pt idx="3">
                  <c:v>452</c:v>
                </c:pt>
                <c:pt idx="4">
                  <c:v>544</c:v>
                </c:pt>
                <c:pt idx="5">
                  <c:v>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EC-4457-9824-D763E3383442}"/>
            </c:ext>
          </c:extLst>
        </c:ser>
        <c:ser>
          <c:idx val="3"/>
          <c:order val="3"/>
          <c:tx>
            <c:strRef>
              <c:f>'c35g18'!$G$4</c:f>
              <c:strCache>
                <c:ptCount val="1"/>
                <c:pt idx="0">
                  <c:v>RAMT</c:v>
                </c:pt>
              </c:strCache>
            </c:strRef>
          </c:tx>
          <c:spPr>
            <a:gradFill flip="none" rotWithShape="1">
              <a:gsLst>
                <a:gs pos="0">
                  <a:schemeClr val="accent3">
                    <a:lumMod val="0"/>
                    <a:lumOff val="100000"/>
                  </a:schemeClr>
                </a:gs>
                <a:gs pos="35000">
                  <a:schemeClr val="accent3">
                    <a:lumMod val="0"/>
                    <a:lumOff val="100000"/>
                  </a:schemeClr>
                </a:gs>
                <a:gs pos="100000">
                  <a:schemeClr val="accent3">
                    <a:lumMod val="100000"/>
                  </a:schemeClr>
                </a:gs>
              </a:gsLst>
              <a:path path="circle">
                <a:fillToRect l="50000" t="-80000" r="50000" b="180000"/>
              </a:path>
              <a:tileRect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'c35g18'!$B$5:$B$10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'c35g18'!$G$5:$G$10</c:f>
              <c:numCache>
                <c:formatCode>#,##0</c:formatCode>
                <c:ptCount val="6"/>
                <c:pt idx="0">
                  <c:v>961</c:v>
                </c:pt>
                <c:pt idx="1">
                  <c:v>655</c:v>
                </c:pt>
                <c:pt idx="2">
                  <c:v>560</c:v>
                </c:pt>
                <c:pt idx="3">
                  <c:v>359</c:v>
                </c:pt>
                <c:pt idx="4">
                  <c:v>539</c:v>
                </c:pt>
                <c:pt idx="5">
                  <c:v>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EC-4457-9824-D763E3383442}"/>
            </c:ext>
          </c:extLst>
        </c:ser>
        <c:ser>
          <c:idx val="4"/>
          <c:order val="4"/>
          <c:tx>
            <c:strRef>
              <c:f>'c35g18'!$H$4</c:f>
              <c:strCache>
                <c:ptCount val="1"/>
                <c:pt idx="0">
                  <c:v>Segunda planta</c:v>
                </c:pt>
              </c:strCache>
            </c:strRef>
          </c:tx>
          <c:spPr>
            <a:gradFill flip="none" rotWithShape="1">
              <a:gsLst>
                <a:gs pos="0">
                  <a:schemeClr val="accent2">
                    <a:lumMod val="0"/>
                    <a:lumOff val="100000"/>
                  </a:schemeClr>
                </a:gs>
                <a:gs pos="35000">
                  <a:schemeClr val="accent2">
                    <a:lumMod val="0"/>
                    <a:lumOff val="100000"/>
                  </a:schemeClr>
                </a:gs>
                <a:gs pos="100000">
                  <a:schemeClr val="accent2">
                    <a:lumMod val="100000"/>
                  </a:schemeClr>
                </a:gs>
              </a:gsLst>
              <a:path path="circle">
                <a:fillToRect l="50000" t="-80000" r="50000" b="180000"/>
              </a:path>
              <a:tileRect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'c35g18'!$B$5:$B$10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'c35g18'!$H$5:$H$10</c:f>
              <c:numCache>
                <c:formatCode>#,##0</c:formatCode>
                <c:ptCount val="6"/>
                <c:pt idx="0">
                  <c:v>204</c:v>
                </c:pt>
                <c:pt idx="1">
                  <c:v>239</c:v>
                </c:pt>
                <c:pt idx="2">
                  <c:v>260</c:v>
                </c:pt>
                <c:pt idx="3">
                  <c:v>151</c:v>
                </c:pt>
                <c:pt idx="4">
                  <c:v>193</c:v>
                </c:pt>
                <c:pt idx="5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EC-4457-9824-D763E3383442}"/>
            </c:ext>
          </c:extLst>
        </c:ser>
        <c:ser>
          <c:idx val="5"/>
          <c:order val="5"/>
          <c:tx>
            <c:strRef>
              <c:f>'c35g18'!$I$4</c:f>
              <c:strCache>
                <c:ptCount val="1"/>
                <c:pt idx="0">
                  <c:v>Compra de lote (GT)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'c35g18'!$B$5:$B$10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'c35g18'!$I$5:$I$9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D0-4935-88D7-EEB2292F7072}"/>
            </c:ext>
          </c:extLst>
        </c:ser>
        <c:ser>
          <c:idx val="6"/>
          <c:order val="6"/>
          <c:tx>
            <c:strRef>
              <c:f>'c35g18'!$J$4</c:f>
              <c:strCache>
                <c:ptCount val="1"/>
                <c:pt idx="0">
                  <c:v>Muro de retención</c:v>
                </c:pt>
              </c:strCache>
            </c:strRef>
          </c:tx>
          <c:spPr>
            <a:gradFill flip="none" rotWithShape="1">
              <a:gsLst>
                <a:gs pos="0">
                  <a:schemeClr val="accent1">
                    <a:lumMod val="0"/>
                    <a:lumOff val="100000"/>
                  </a:schemeClr>
                </a:gs>
                <a:gs pos="35000">
                  <a:schemeClr val="accent1">
                    <a:lumMod val="0"/>
                    <a:lumOff val="100000"/>
                  </a:schemeClr>
                </a:gs>
                <a:gs pos="100000">
                  <a:schemeClr val="accent1">
                    <a:lumMod val="100000"/>
                  </a:schemeClr>
                </a:gs>
              </a:gsLst>
              <a:path path="circle">
                <a:fillToRect l="50000" t="-80000" r="50000" b="180000"/>
              </a:path>
              <a:tileRect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'c35g18'!$B$5:$B$10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'c35g18'!$J$5:$J$10</c:f>
              <c:numCache>
                <c:formatCode>#,##0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D0-4935-88D7-EEB2292F7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73660888"/>
        <c:axId val="773661216"/>
        <c:axId val="0"/>
      </c:bar3DChart>
      <c:catAx>
        <c:axId val="773660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773661216"/>
        <c:crosses val="autoZero"/>
        <c:auto val="1"/>
        <c:lblAlgn val="ctr"/>
        <c:lblOffset val="100"/>
        <c:noMultiLvlLbl val="0"/>
      </c:catAx>
      <c:valAx>
        <c:axId val="77366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77366088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b="1"/>
              <a:t>Gráfico 19</a:t>
            </a:r>
          </a:p>
          <a:p>
            <a:pPr>
              <a:defRPr/>
            </a:pPr>
            <a:r>
              <a:rPr lang="es-CR" b="1"/>
              <a:t>Número de BFV</a:t>
            </a:r>
            <a:r>
              <a:rPr lang="es-CR" b="1" baseline="0"/>
              <a:t> pagados </a:t>
            </a:r>
            <a:r>
              <a:rPr lang="es-CR" b="1"/>
              <a:t>por grupo de edad del jefe de familia, 2020 - 2025.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1"/>
          <c:order val="0"/>
          <c:tx>
            <c:strRef>
              <c:f>'c37g19'!$D$5</c:f>
              <c:strCache>
                <c:ptCount val="1"/>
                <c:pt idx="0">
                  <c:v>De 18 a 35 años</c:v>
                </c:pt>
              </c:strCache>
            </c:strRef>
          </c:tx>
          <c:spPr>
            <a:gradFill flip="none" rotWithShape="1">
              <a:gsLst>
                <a:gs pos="0">
                  <a:schemeClr val="accent3">
                    <a:lumMod val="67000"/>
                  </a:schemeClr>
                </a:gs>
                <a:gs pos="48000">
                  <a:schemeClr val="accent3">
                    <a:lumMod val="97000"/>
                    <a:lumOff val="3000"/>
                  </a:schemeClr>
                </a:gs>
                <a:gs pos="100000">
                  <a:schemeClr val="accent3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>
              <a:contourClr>
                <a:schemeClr val="accent6">
                  <a:lumMod val="75000"/>
                </a:schemeClr>
              </a:contourClr>
            </a:sp3d>
          </c:spPr>
          <c:invertIfNegative val="0"/>
          <c:cat>
            <c:numRef>
              <c:f>'c37g19'!$B$6:$B$11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'c37g19'!$D$6:$D$11</c:f>
              <c:numCache>
                <c:formatCode>#,##0</c:formatCode>
                <c:ptCount val="6"/>
                <c:pt idx="0">
                  <c:v>6981</c:v>
                </c:pt>
                <c:pt idx="1">
                  <c:v>6183</c:v>
                </c:pt>
                <c:pt idx="2">
                  <c:v>4485</c:v>
                </c:pt>
                <c:pt idx="3">
                  <c:v>4686</c:v>
                </c:pt>
                <c:pt idx="4">
                  <c:v>5106</c:v>
                </c:pt>
                <c:pt idx="5">
                  <c:v>5528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27-4430-BB95-E5A79438C7BE}"/>
            </c:ext>
          </c:extLst>
        </c:ser>
        <c:ser>
          <c:idx val="2"/>
          <c:order val="1"/>
          <c:tx>
            <c:strRef>
              <c:f>'c37g19'!$E$5</c:f>
              <c:strCache>
                <c:ptCount val="1"/>
                <c:pt idx="0">
                  <c:v>De 36 a 64 años</c:v>
                </c:pt>
              </c:strCache>
            </c:strRef>
          </c:tx>
          <c:spPr>
            <a:solidFill>
              <a:srgbClr val="FFFF00"/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>
              <a:contourClr>
                <a:schemeClr val="tx2">
                  <a:lumMod val="75000"/>
                </a:schemeClr>
              </a:contourClr>
            </a:sp3d>
          </c:spPr>
          <c:invertIfNegative val="0"/>
          <c:cat>
            <c:numRef>
              <c:f>'c37g19'!$B$6:$B$11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'c37g19'!$E$6:$E$11</c:f>
              <c:numCache>
                <c:formatCode>#,##0</c:formatCode>
                <c:ptCount val="6"/>
                <c:pt idx="0">
                  <c:v>4714</c:v>
                </c:pt>
                <c:pt idx="1">
                  <c:v>4277</c:v>
                </c:pt>
                <c:pt idx="2">
                  <c:v>3121</c:v>
                </c:pt>
                <c:pt idx="3">
                  <c:v>3089</c:v>
                </c:pt>
                <c:pt idx="4">
                  <c:v>3724</c:v>
                </c:pt>
                <c:pt idx="5">
                  <c:v>4210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27-4430-BB95-E5A79438C7BE}"/>
            </c:ext>
          </c:extLst>
        </c:ser>
        <c:ser>
          <c:idx val="3"/>
          <c:order val="2"/>
          <c:tx>
            <c:strRef>
              <c:f>'c37g19'!$F$5</c:f>
              <c:strCache>
                <c:ptCount val="1"/>
                <c:pt idx="0">
                  <c:v>De 65 años o más</c:v>
                </c:pt>
              </c:strCache>
            </c:strRef>
          </c:tx>
          <c:spPr>
            <a:gradFill flip="none" rotWithShape="1">
              <a:gsLst>
                <a:gs pos="0">
                  <a:schemeClr val="accent1">
                    <a:lumMod val="40000"/>
                    <a:lumOff val="60000"/>
                  </a:schemeClr>
                </a:gs>
                <a:gs pos="46000">
                  <a:schemeClr val="accent1">
                    <a:lumMod val="95000"/>
                    <a:lumOff val="5000"/>
                  </a:schemeClr>
                </a:gs>
                <a:gs pos="100000">
                  <a:schemeClr val="accent1">
                    <a:lumMod val="6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>
              <a:contourClr>
                <a:schemeClr val="accent3"/>
              </a:contourClr>
            </a:sp3d>
          </c:spPr>
          <c:invertIfNegative val="0"/>
          <c:cat>
            <c:numRef>
              <c:f>'c37g19'!$B$6:$B$11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'c37g19'!$F$6:$F$11</c:f>
              <c:numCache>
                <c:formatCode>#,##0</c:formatCode>
                <c:ptCount val="6"/>
                <c:pt idx="0">
                  <c:v>1178</c:v>
                </c:pt>
                <c:pt idx="1">
                  <c:v>968</c:v>
                </c:pt>
                <c:pt idx="2">
                  <c:v>763</c:v>
                </c:pt>
                <c:pt idx="3">
                  <c:v>447</c:v>
                </c:pt>
                <c:pt idx="4">
                  <c:v>490</c:v>
                </c:pt>
                <c:pt idx="5">
                  <c:v>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27-4430-BB95-E5A79438C7BE}"/>
            </c:ext>
          </c:extLst>
        </c:ser>
        <c:ser>
          <c:idx val="0"/>
          <c:order val="3"/>
          <c:tx>
            <c:strRef>
              <c:f>'c37g19'!$G$4:$G$5</c:f>
              <c:strCache>
                <c:ptCount val="2"/>
                <c:pt idx="0">
                  <c:v>Casa del maestro</c:v>
                </c:pt>
              </c:strCache>
            </c:strRef>
          </c:tx>
          <c:spPr>
            <a:gradFill flip="none" rotWithShape="1">
              <a:gsLst>
                <a:gs pos="0">
                  <a:schemeClr val="accent2">
                    <a:lumMod val="89000"/>
                  </a:schemeClr>
                </a:gs>
                <a:gs pos="23000">
                  <a:schemeClr val="accent2">
                    <a:lumMod val="89000"/>
                  </a:schemeClr>
                </a:gs>
                <a:gs pos="69000">
                  <a:schemeClr val="accent2">
                    <a:lumMod val="75000"/>
                  </a:schemeClr>
                </a:gs>
                <a:gs pos="97000">
                  <a:schemeClr val="accent2">
                    <a:lumMod val="70000"/>
                  </a:schemeClr>
                </a:gs>
              </a:gsLst>
              <a:path path="circle">
                <a:fillToRect l="50000" t="50000" r="50000" b="50000"/>
              </a:path>
              <a:tileRect/>
            </a:gra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/>
          </c:spPr>
          <c:invertIfNegative val="0"/>
          <c:cat>
            <c:numRef>
              <c:f>'c37g19'!$B$6:$B$11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'c37g19'!$G$6:$G$11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92-42D1-9B65-52897B14C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51862168"/>
        <c:axId val="451862496"/>
        <c:axId val="0"/>
      </c:bar3DChart>
      <c:catAx>
        <c:axId val="451862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451862496"/>
        <c:crosses val="autoZero"/>
        <c:auto val="1"/>
        <c:lblAlgn val="ctr"/>
        <c:lblOffset val="100"/>
        <c:noMultiLvlLbl val="0"/>
      </c:catAx>
      <c:valAx>
        <c:axId val="451862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45186216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b="1"/>
              <a:t>Gráfico 2</a:t>
            </a:r>
          </a:p>
          <a:p>
            <a:pPr>
              <a:defRPr/>
            </a:pPr>
            <a:r>
              <a:rPr lang="es-CR" b="1"/>
              <a:t>Población ocupada en el Sector Construcción, 2020 - 2025.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6">
                    <a:lumMod val="5000"/>
                    <a:lumOff val="95000"/>
                  </a:schemeClr>
                </a:gs>
                <a:gs pos="74000">
                  <a:schemeClr val="accent6">
                    <a:lumMod val="45000"/>
                    <a:lumOff val="55000"/>
                  </a:schemeClr>
                </a:gs>
                <a:gs pos="83000">
                  <a:schemeClr val="accent6">
                    <a:lumMod val="45000"/>
                    <a:lumOff val="55000"/>
                  </a:schemeClr>
                </a:gs>
                <a:gs pos="100000">
                  <a:schemeClr val="accent6">
                    <a:lumMod val="30000"/>
                    <a:lumOff val="70000"/>
                  </a:schemeClr>
                </a:gs>
              </a:gsLst>
              <a:lin ang="2700000" scaled="1"/>
              <a:tileRect/>
            </a:gradFill>
            <a:ln w="9525" cap="flat" cmpd="sng" algn="ctr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lumOff val="40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spPr>
              <a:gradFill flip="none" rotWithShape="1">
                <a:gsLst>
                  <a:gs pos="0">
                    <a:schemeClr val="accent6">
                      <a:lumMod val="5000"/>
                      <a:lumOff val="95000"/>
                    </a:schemeClr>
                  </a:gs>
                  <a:gs pos="74000">
                    <a:schemeClr val="accent6">
                      <a:lumMod val="45000"/>
                      <a:lumOff val="55000"/>
                    </a:schemeClr>
                  </a:gs>
                  <a:gs pos="83000">
                    <a:schemeClr val="accent6">
                      <a:lumMod val="45000"/>
                      <a:lumOff val="55000"/>
                    </a:schemeClr>
                  </a:gs>
                  <a:gs pos="100000">
                    <a:schemeClr val="accent6">
                      <a:lumMod val="30000"/>
                      <a:lumOff val="70000"/>
                    </a:schemeClr>
                  </a:gs>
                </a:gsLst>
                <a:lin ang="2700000" scaled="1"/>
                <a:tileRect/>
              </a:gradFill>
              <a:ln w="9525" cap="flat" cmpd="sng" algn="ctr">
                <a:solidFill>
                  <a:schemeClr val="accent6">
                    <a:lumMod val="60000"/>
                    <a:lumOff val="40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accent6">
                    <a:lumMod val="60000"/>
                    <a:lumOff val="4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A78-4A3A-B025-33B6B8465C97}"/>
              </c:ext>
            </c:extLst>
          </c:dPt>
          <c:dPt>
            <c:idx val="1"/>
            <c:invertIfNegative val="0"/>
            <c:bubble3D val="0"/>
            <c:spPr>
              <a:gradFill flip="none" rotWithShape="1">
                <a:gsLst>
                  <a:gs pos="0">
                    <a:schemeClr val="accent6">
                      <a:lumMod val="5000"/>
                      <a:lumOff val="95000"/>
                    </a:schemeClr>
                  </a:gs>
                  <a:gs pos="74000">
                    <a:schemeClr val="accent6">
                      <a:lumMod val="45000"/>
                      <a:lumOff val="55000"/>
                    </a:schemeClr>
                  </a:gs>
                  <a:gs pos="83000">
                    <a:schemeClr val="accent6">
                      <a:lumMod val="45000"/>
                      <a:lumOff val="55000"/>
                    </a:schemeClr>
                  </a:gs>
                  <a:gs pos="100000">
                    <a:schemeClr val="accent6">
                      <a:lumMod val="30000"/>
                      <a:lumOff val="70000"/>
                    </a:schemeClr>
                  </a:gs>
                </a:gsLst>
                <a:lin ang="2700000" scaled="1"/>
                <a:tileRect/>
              </a:gradFill>
              <a:ln w="9525" cap="flat" cmpd="sng" algn="ctr">
                <a:solidFill>
                  <a:schemeClr val="accent6">
                    <a:lumMod val="60000"/>
                    <a:lumOff val="40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accent6">
                    <a:lumMod val="60000"/>
                    <a:lumOff val="4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5A78-4A3A-B025-33B6B8465C97}"/>
              </c:ext>
            </c:extLst>
          </c:dPt>
          <c:dPt>
            <c:idx val="2"/>
            <c:invertIfNegative val="0"/>
            <c:bubble3D val="0"/>
            <c:spPr>
              <a:gradFill flip="none" rotWithShape="1">
                <a:gsLst>
                  <a:gs pos="0">
                    <a:schemeClr val="accent6">
                      <a:lumMod val="5000"/>
                      <a:lumOff val="95000"/>
                    </a:schemeClr>
                  </a:gs>
                  <a:gs pos="74000">
                    <a:schemeClr val="accent6">
                      <a:lumMod val="45000"/>
                      <a:lumOff val="55000"/>
                    </a:schemeClr>
                  </a:gs>
                  <a:gs pos="83000">
                    <a:schemeClr val="accent6">
                      <a:lumMod val="45000"/>
                      <a:lumOff val="55000"/>
                    </a:schemeClr>
                  </a:gs>
                  <a:gs pos="100000">
                    <a:schemeClr val="accent6">
                      <a:lumMod val="30000"/>
                      <a:lumOff val="70000"/>
                    </a:schemeClr>
                  </a:gs>
                </a:gsLst>
                <a:lin ang="2700000" scaled="1"/>
                <a:tileRect/>
              </a:gradFill>
              <a:ln w="9525" cap="flat" cmpd="sng" algn="ctr">
                <a:solidFill>
                  <a:schemeClr val="accent6">
                    <a:lumMod val="60000"/>
                    <a:lumOff val="40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accent6">
                    <a:lumMod val="60000"/>
                    <a:lumOff val="4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A78-4A3A-B025-33B6B8465C97}"/>
              </c:ext>
            </c:extLst>
          </c:dPt>
          <c:dPt>
            <c:idx val="3"/>
            <c:invertIfNegative val="0"/>
            <c:bubble3D val="0"/>
            <c:spPr>
              <a:gradFill flip="none" rotWithShape="1">
                <a:gsLst>
                  <a:gs pos="0">
                    <a:schemeClr val="accent6">
                      <a:lumMod val="5000"/>
                      <a:lumOff val="95000"/>
                    </a:schemeClr>
                  </a:gs>
                  <a:gs pos="74000">
                    <a:schemeClr val="accent6">
                      <a:lumMod val="45000"/>
                      <a:lumOff val="55000"/>
                    </a:schemeClr>
                  </a:gs>
                  <a:gs pos="83000">
                    <a:schemeClr val="accent6">
                      <a:lumMod val="45000"/>
                      <a:lumOff val="55000"/>
                    </a:schemeClr>
                  </a:gs>
                  <a:gs pos="100000">
                    <a:schemeClr val="accent6">
                      <a:lumMod val="30000"/>
                      <a:lumOff val="70000"/>
                    </a:schemeClr>
                  </a:gs>
                </a:gsLst>
                <a:lin ang="2700000" scaled="1"/>
                <a:tileRect/>
              </a:gradFill>
              <a:ln w="9525" cap="flat" cmpd="sng" algn="ctr">
                <a:solidFill>
                  <a:schemeClr val="accent6">
                    <a:lumMod val="60000"/>
                    <a:lumOff val="40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accent6">
                    <a:lumMod val="60000"/>
                    <a:lumOff val="4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5A78-4A3A-B025-33B6B8465C97}"/>
              </c:ext>
            </c:extLst>
          </c:dPt>
          <c:dLbls>
            <c:dLbl>
              <c:idx val="0"/>
              <c:layout>
                <c:manualLayout>
                  <c:x val="1.6666666666666666E-2"/>
                  <c:y val="-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78-4A3A-B025-33B6B8465C97}"/>
                </c:ext>
              </c:extLst>
            </c:dLbl>
            <c:dLbl>
              <c:idx val="1"/>
              <c:layout>
                <c:manualLayout>
                  <c:x val="1.9444444444444445E-2"/>
                  <c:y val="-1.3888888888888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78-4A3A-B025-33B6B8465C97}"/>
                </c:ext>
              </c:extLst>
            </c:dLbl>
            <c:dLbl>
              <c:idx val="2"/>
              <c:layout>
                <c:manualLayout>
                  <c:x val="3.3333333333333333E-2"/>
                  <c:y val="-2.31481481481481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78-4A3A-B025-33B6B8465C97}"/>
                </c:ext>
              </c:extLst>
            </c:dLbl>
            <c:dLbl>
              <c:idx val="3"/>
              <c:layout>
                <c:manualLayout>
                  <c:x val="2.5000000000000001E-2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78-4A3A-B025-33B6B8465C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'c2 g2'!$B$7:$B$12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'c2 g2'!$E$7:$E$12</c:f>
              <c:numCache>
                <c:formatCode>#,##0</c:formatCode>
                <c:ptCount val="6"/>
                <c:pt idx="0">
                  <c:v>123239</c:v>
                </c:pt>
                <c:pt idx="1">
                  <c:v>131979</c:v>
                </c:pt>
                <c:pt idx="2">
                  <c:v>155006</c:v>
                </c:pt>
                <c:pt idx="3">
                  <c:v>145135</c:v>
                </c:pt>
                <c:pt idx="4">
                  <c:v>130295</c:v>
                </c:pt>
                <c:pt idx="5">
                  <c:v>160029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78-4A3A-B025-33B6B8465C9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71528088"/>
        <c:axId val="471532352"/>
        <c:axId val="0"/>
      </c:bar3DChart>
      <c:catAx>
        <c:axId val="471528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471532352"/>
        <c:crosses val="autoZero"/>
        <c:auto val="1"/>
        <c:lblAlgn val="ctr"/>
        <c:lblOffset val="100"/>
        <c:noMultiLvlLbl val="0"/>
      </c:catAx>
      <c:valAx>
        <c:axId val="47153235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471528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R"/>
              <a:t>Gráfico 20</a:t>
            </a:r>
          </a:p>
          <a:p>
            <a:pPr>
              <a:defRPr/>
            </a:pPr>
            <a:r>
              <a:rPr lang="es-CR"/>
              <a:t>Número</a:t>
            </a:r>
            <a:r>
              <a:rPr lang="es-CR" baseline="0"/>
              <a:t> de BFV pagados </a:t>
            </a:r>
            <a:r>
              <a:rPr lang="es-CR"/>
              <a:t>dentro y fuera del GAM, 2020 - 2025.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Dentro del GAM</c:v>
          </c:tx>
          <c:spPr>
            <a:gradFill flip="none" rotWithShape="1">
              <a:gsLst>
                <a:gs pos="0">
                  <a:schemeClr val="accent5">
                    <a:lumMod val="0"/>
                    <a:lumOff val="100000"/>
                  </a:schemeClr>
                </a:gs>
                <a:gs pos="35000">
                  <a:schemeClr val="accent5">
                    <a:lumMod val="0"/>
                    <a:lumOff val="100000"/>
                  </a:schemeClr>
                </a:gs>
                <a:gs pos="100000">
                  <a:schemeClr val="accent5">
                    <a:lumMod val="100000"/>
                  </a:schemeClr>
                </a:gs>
              </a:gsLst>
              <a:lin ang="2700000" scaled="1"/>
              <a:tileRect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'c46g20'!$B$6:$B$11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'c46g20'!$D$6:$D$11</c:f>
              <c:numCache>
                <c:formatCode>#,##0</c:formatCode>
                <c:ptCount val="6"/>
                <c:pt idx="0">
                  <c:v>2086</c:v>
                </c:pt>
                <c:pt idx="1">
                  <c:v>2094</c:v>
                </c:pt>
                <c:pt idx="2">
                  <c:v>1082</c:v>
                </c:pt>
                <c:pt idx="3">
                  <c:v>1018</c:v>
                </c:pt>
                <c:pt idx="4">
                  <c:v>1032</c:v>
                </c:pt>
                <c:pt idx="5">
                  <c:v>1149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58-4D80-827E-AAF785A31B91}"/>
            </c:ext>
          </c:extLst>
        </c:ser>
        <c:ser>
          <c:idx val="1"/>
          <c:order val="1"/>
          <c:tx>
            <c:v>Fuera del GAM</c:v>
          </c:tx>
          <c:spPr>
            <a:gradFill flip="none" rotWithShape="1">
              <a:gsLst>
                <a:gs pos="0">
                  <a:schemeClr val="accent4">
                    <a:lumMod val="0"/>
                    <a:lumOff val="100000"/>
                  </a:schemeClr>
                </a:gs>
                <a:gs pos="35000">
                  <a:schemeClr val="accent4">
                    <a:lumMod val="0"/>
                    <a:lumOff val="100000"/>
                  </a:schemeClr>
                </a:gs>
                <a:gs pos="100000">
                  <a:schemeClr val="accent4">
                    <a:lumMod val="100000"/>
                  </a:schemeClr>
                </a:gs>
              </a:gsLst>
              <a:path path="circle">
                <a:fillToRect l="50000" t="-80000" r="50000" b="180000"/>
              </a:path>
              <a:tileRect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'c46g20'!$B$6:$B$11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'c46g20'!$E$6:$E$11</c:f>
              <c:numCache>
                <c:formatCode>#,##0</c:formatCode>
                <c:ptCount val="6"/>
                <c:pt idx="0">
                  <c:v>10787</c:v>
                </c:pt>
                <c:pt idx="1">
                  <c:v>9334</c:v>
                </c:pt>
                <c:pt idx="2">
                  <c:v>7287</c:v>
                </c:pt>
                <c:pt idx="3">
                  <c:v>7204</c:v>
                </c:pt>
                <c:pt idx="4">
                  <c:v>8288</c:v>
                </c:pt>
                <c:pt idx="5">
                  <c:v>9447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58-4D80-827E-AAF785A31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78686080"/>
        <c:axId val="578691328"/>
        <c:axId val="0"/>
      </c:bar3DChart>
      <c:catAx>
        <c:axId val="578686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78691328"/>
        <c:crosses val="autoZero"/>
        <c:auto val="1"/>
        <c:lblAlgn val="ctr"/>
        <c:lblOffset val="100"/>
        <c:noMultiLvlLbl val="0"/>
      </c:catAx>
      <c:valAx>
        <c:axId val="578691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786860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Gráfico 21</a:t>
            </a:r>
          </a:p>
          <a:p>
            <a:pPr>
              <a:defRPr sz="1600"/>
            </a:pPr>
            <a:r>
              <a:rPr lang="en-US" sz="1600"/>
              <a:t>Porcentaje de BFV pagados por región,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'c47g21'!$D$5:$D$10</c:f>
              <c:strCache>
                <c:ptCount val="6"/>
                <c:pt idx="0">
                  <c:v>21,4%</c:v>
                </c:pt>
                <c:pt idx="1">
                  <c:v>12,2%</c:v>
                </c:pt>
                <c:pt idx="2">
                  <c:v>7,5%</c:v>
                </c:pt>
                <c:pt idx="3">
                  <c:v>19,4%</c:v>
                </c:pt>
                <c:pt idx="4">
                  <c:v>18,6%</c:v>
                </c:pt>
                <c:pt idx="5">
                  <c:v>21,0%</c:v>
                </c:pt>
              </c:strCache>
            </c:strRef>
          </c:tx>
          <c:dPt>
            <c:idx val="0"/>
            <c:bubble3D val="0"/>
            <c:spPr>
              <a:gradFill flip="none" rotWithShape="1">
                <a:gsLst>
                  <a:gs pos="0">
                    <a:schemeClr val="accent1">
                      <a:lumMod val="0"/>
                      <a:lumOff val="100000"/>
                    </a:schemeClr>
                  </a:gs>
                  <a:gs pos="35000">
                    <a:schemeClr val="accent1">
                      <a:lumMod val="0"/>
                      <a:lumOff val="100000"/>
                    </a:schemeClr>
                  </a:gs>
                  <a:gs pos="100000">
                    <a:schemeClr val="accent1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A9A3-4D6B-8048-84D0051E206D}"/>
              </c:ext>
            </c:extLst>
          </c:dPt>
          <c:dPt>
            <c:idx val="1"/>
            <c:bubble3D val="0"/>
            <c:spPr>
              <a:gradFill flip="none" rotWithShape="1">
                <a:gsLst>
                  <a:gs pos="0">
                    <a:schemeClr val="accent2">
                      <a:lumMod val="0"/>
                      <a:lumOff val="100000"/>
                    </a:schemeClr>
                  </a:gs>
                  <a:gs pos="35000">
                    <a:schemeClr val="accent2">
                      <a:lumMod val="0"/>
                      <a:lumOff val="100000"/>
                    </a:schemeClr>
                  </a:gs>
                  <a:gs pos="100000">
                    <a:schemeClr val="accent2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9A3-4D6B-8048-84D0051E206D}"/>
              </c:ext>
            </c:extLst>
          </c:dPt>
          <c:dPt>
            <c:idx val="2"/>
            <c:bubble3D val="0"/>
            <c:spPr>
              <a:gradFill flip="none" rotWithShape="1">
                <a:gsLst>
                  <a:gs pos="0">
                    <a:schemeClr val="accent3">
                      <a:lumMod val="0"/>
                      <a:lumOff val="100000"/>
                    </a:schemeClr>
                  </a:gs>
                  <a:gs pos="35000">
                    <a:schemeClr val="accent3">
                      <a:lumMod val="0"/>
                      <a:lumOff val="100000"/>
                    </a:schemeClr>
                  </a:gs>
                  <a:gs pos="100000">
                    <a:schemeClr val="accent3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A9A3-4D6B-8048-84D0051E206D}"/>
              </c:ext>
            </c:extLst>
          </c:dPt>
          <c:dPt>
            <c:idx val="3"/>
            <c:bubble3D val="0"/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35000">
                    <a:schemeClr val="accent4">
                      <a:lumMod val="0"/>
                      <a:lumOff val="100000"/>
                    </a:schemeClr>
                  </a:gs>
                  <a:gs pos="100000">
                    <a:schemeClr val="accent4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9A3-4D6B-8048-84D0051E206D}"/>
              </c:ext>
            </c:extLst>
          </c:dPt>
          <c:dPt>
            <c:idx val="4"/>
            <c:bubble3D val="0"/>
            <c:spPr>
              <a:gradFill flip="none" rotWithShape="1">
                <a:gsLst>
                  <a:gs pos="0">
                    <a:schemeClr val="accent5">
                      <a:lumMod val="0"/>
                      <a:lumOff val="100000"/>
                    </a:schemeClr>
                  </a:gs>
                  <a:gs pos="35000">
                    <a:schemeClr val="accent5">
                      <a:lumMod val="0"/>
                      <a:lumOff val="100000"/>
                    </a:schemeClr>
                  </a:gs>
                  <a:gs pos="100000">
                    <a:schemeClr val="accent5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A9A3-4D6B-8048-84D0051E206D}"/>
              </c:ext>
            </c:extLst>
          </c:dPt>
          <c:dPt>
            <c:idx val="5"/>
            <c:bubble3D val="0"/>
            <c:spPr>
              <a:gradFill flip="none" rotWithShape="1">
                <a:gsLst>
                  <a:gs pos="0">
                    <a:schemeClr val="accent6">
                      <a:lumMod val="0"/>
                      <a:lumOff val="100000"/>
                    </a:schemeClr>
                  </a:gs>
                  <a:gs pos="35000">
                    <a:schemeClr val="accent6">
                      <a:lumMod val="0"/>
                      <a:lumOff val="100000"/>
                    </a:schemeClr>
                  </a:gs>
                  <a:gs pos="100000">
                    <a:schemeClr val="accent6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9A3-4D6B-8048-84D0051E206D}"/>
              </c:ext>
            </c:extLst>
          </c:dPt>
          <c:dLbls>
            <c:delete val="1"/>
          </c:dLbls>
          <c:cat>
            <c:strRef>
              <c:f>'c47g21'!$B$5:$B$10</c:f>
              <c:strCache>
                <c:ptCount val="6"/>
                <c:pt idx="0">
                  <c:v>Central </c:v>
                </c:pt>
                <c:pt idx="1">
                  <c:v>Chorotega</c:v>
                </c:pt>
                <c:pt idx="2">
                  <c:v>Pacífico Central</c:v>
                </c:pt>
                <c:pt idx="3">
                  <c:v>Brunca</c:v>
                </c:pt>
                <c:pt idx="4">
                  <c:v>Huetar Caribe</c:v>
                </c:pt>
                <c:pt idx="5">
                  <c:v>Huetar Norte</c:v>
                </c:pt>
              </c:strCache>
            </c:strRef>
          </c:cat>
          <c:val>
            <c:numRef>
              <c:f>'c47g21'!$C$5:$C$10</c:f>
              <c:numCache>
                <c:formatCode>#,##0</c:formatCode>
                <c:ptCount val="6"/>
                <c:pt idx="0">
                  <c:v>2267</c:v>
                </c:pt>
                <c:pt idx="1">
                  <c:v>1288</c:v>
                </c:pt>
                <c:pt idx="2">
                  <c:v>793</c:v>
                </c:pt>
                <c:pt idx="3">
                  <c:v>2052</c:v>
                </c:pt>
                <c:pt idx="4">
                  <c:v>1966</c:v>
                </c:pt>
                <c:pt idx="5">
                  <c:v>2230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A3-4D6B-8048-84D0051E206D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b="1"/>
              <a:t>Gráfico 22</a:t>
            </a:r>
          </a:p>
          <a:p>
            <a:pPr>
              <a:defRPr/>
            </a:pPr>
            <a:r>
              <a:rPr lang="es-CR" b="1"/>
              <a:t>Gasto social como porcentaje del PIB, según sector.</a:t>
            </a:r>
            <a:r>
              <a:rPr lang="es-CR" b="1" baseline="0"/>
              <a:t> 2018 - 2023.</a:t>
            </a:r>
            <a:endParaRPr lang="es-C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'c55g22'!$B$7</c:f>
              <c:strCache>
                <c:ptCount val="1"/>
                <c:pt idx="0">
                  <c:v>  Salud</c:v>
                </c:pt>
              </c:strCache>
            </c:strRef>
          </c:tx>
          <c:spPr>
            <a:ln w="38100" cap="rnd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2786611450433054E-2"/>
                  <c:y val="3.27291037260825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3F89-4EF2-98A1-6BA7A333A0AD}"/>
                </c:ext>
              </c:extLst>
            </c:dLbl>
            <c:dLbl>
              <c:idx val="1"/>
              <c:layout>
                <c:manualLayout>
                  <c:x val="-2.1481724649363047E-2"/>
                  <c:y val="3.27291037260825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89-4EF2-98A1-6BA7A333A0AD}"/>
                </c:ext>
              </c:extLst>
            </c:dLbl>
            <c:dLbl>
              <c:idx val="2"/>
              <c:layout>
                <c:manualLayout>
                  <c:x val="-2.017683784829304E-2"/>
                  <c:y val="3.02114803625377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89-4EF2-98A1-6BA7A333A0AD}"/>
                </c:ext>
              </c:extLst>
            </c:dLbl>
            <c:dLbl>
              <c:idx val="3"/>
              <c:layout>
                <c:manualLayout>
                  <c:x val="-1.2347517041872995E-2"/>
                  <c:y val="-3.52467270896274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89-4EF2-98A1-6BA7A333A0AD}"/>
                </c:ext>
              </c:extLst>
            </c:dLbl>
            <c:dLbl>
              <c:idx val="4"/>
              <c:layout>
                <c:manualLayout>
                  <c:x val="-1.7567064246153025E-2"/>
                  <c:y val="-2.76938569989929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89-4EF2-98A1-6BA7A333A0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'c55g22'!$C$5:$H$5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'c55g22'!$C$7:$H$7</c:f>
              <c:numCache>
                <c:formatCode>0.00</c:formatCode>
                <c:ptCount val="6"/>
                <c:pt idx="0">
                  <c:v>6.36</c:v>
                </c:pt>
                <c:pt idx="1">
                  <c:v>6.37</c:v>
                </c:pt>
                <c:pt idx="2">
                  <c:v>6.83</c:v>
                </c:pt>
                <c:pt idx="3">
                  <c:v>6.65</c:v>
                </c:pt>
                <c:pt idx="4">
                  <c:v>6.07</c:v>
                </c:pt>
                <c:pt idx="5">
                  <c:v>5.77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F89-4EF2-98A1-6BA7A333A0AD}"/>
            </c:ext>
          </c:extLst>
        </c:ser>
        <c:ser>
          <c:idx val="0"/>
          <c:order val="1"/>
          <c:tx>
            <c:strRef>
              <c:f>'c55g22'!$B$8</c:f>
              <c:strCache>
                <c:ptCount val="1"/>
                <c:pt idx="0">
                  <c:v>  Educación</c:v>
                </c:pt>
              </c:strCache>
            </c:strRef>
          </c:tx>
          <c:spPr>
            <a:ln w="38100" cap="rnd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19208190579231E-2"/>
                  <c:y val="3.02114803625377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3F89-4EF2-98A1-6BA7A333A0AD}"/>
                </c:ext>
              </c:extLst>
            </c:dLbl>
            <c:dLbl>
              <c:idx val="1"/>
              <c:layout>
                <c:manualLayout>
                  <c:x val="-3.3225705858993107E-2"/>
                  <c:y val="2.0140986908358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3F89-4EF2-98A1-6BA7A333A0AD}"/>
                </c:ext>
              </c:extLst>
            </c:dLbl>
            <c:dLbl>
              <c:idx val="2"/>
              <c:layout>
                <c:manualLayout>
                  <c:x val="-2.1481724649363047E-2"/>
                  <c:y val="-2.26586102719033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3F89-4EF2-98A1-6BA7A333A0AD}"/>
                </c:ext>
              </c:extLst>
            </c:dLbl>
            <c:dLbl>
              <c:idx val="3"/>
              <c:layout>
                <c:manualLayout>
                  <c:x val="-3.4530592660063024E-2"/>
                  <c:y val="3.2729103726082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3F89-4EF2-98A1-6BA7A333A0AD}"/>
                </c:ext>
              </c:extLst>
            </c:dLbl>
            <c:dLbl>
              <c:idx val="4"/>
              <c:layout>
                <c:manualLayout>
                  <c:x val="-2.2786611450433054E-2"/>
                  <c:y val="2.7693856998992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3F89-4EF2-98A1-6BA7A333A0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'c55g22'!$C$5:$H$5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'c55g22'!$C$8:$H$8</c:f>
              <c:numCache>
                <c:formatCode>0.00</c:formatCode>
                <c:ptCount val="6"/>
                <c:pt idx="0">
                  <c:v>7.12</c:v>
                </c:pt>
                <c:pt idx="1">
                  <c:v>7</c:v>
                </c:pt>
                <c:pt idx="2">
                  <c:v>6.88</c:v>
                </c:pt>
                <c:pt idx="3">
                  <c:v>6.39</c:v>
                </c:pt>
                <c:pt idx="4">
                  <c:v>5.72</c:v>
                </c:pt>
                <c:pt idx="5">
                  <c:v>5.49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3F89-4EF2-98A1-6BA7A333A0AD}"/>
            </c:ext>
          </c:extLst>
        </c:ser>
        <c:ser>
          <c:idx val="1"/>
          <c:order val="2"/>
          <c:tx>
            <c:strRef>
              <c:f>'c55g22'!$B$9</c:f>
              <c:strCache>
                <c:ptCount val="1"/>
                <c:pt idx="0">
                  <c:v>  Protección social</c:v>
                </c:pt>
              </c:strCache>
            </c:strRef>
          </c:tx>
          <c:spPr>
            <a:ln w="38100" cap="rnd" cmpd="sng" algn="ctr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2786611450433054E-2"/>
                  <c:y val="-4.27995971802618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3F89-4EF2-98A1-6BA7A333A0AD}"/>
                </c:ext>
              </c:extLst>
            </c:dLbl>
            <c:dLbl>
              <c:idx val="1"/>
              <c:layout>
                <c:manualLayout>
                  <c:x val="-2.9311045455783138E-2"/>
                  <c:y val="-3.52467270896273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3F89-4EF2-98A1-6BA7A333A0AD}"/>
                </c:ext>
              </c:extLst>
            </c:dLbl>
            <c:dLbl>
              <c:idx val="2"/>
              <c:layout>
                <c:manualLayout>
                  <c:x val="-2.8006158654713176E-2"/>
                  <c:y val="-3.77643504531722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3F89-4EF2-98A1-6BA7A333A0AD}"/>
                </c:ext>
              </c:extLst>
            </c:dLbl>
            <c:dLbl>
              <c:idx val="3"/>
              <c:layout>
                <c:manualLayout>
                  <c:x val="-1.8871951047223032E-2"/>
                  <c:y val="-3.27291037260825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3F89-4EF2-98A1-6BA7A333A0AD}"/>
                </c:ext>
              </c:extLst>
            </c:dLbl>
            <c:dLbl>
              <c:idx val="4"/>
              <c:layout>
                <c:manualLayout>
                  <c:x val="-1.7567064246153025E-2"/>
                  <c:y val="-2.51762336354481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3F89-4EF2-98A1-6BA7A333A0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'c55g22'!$C$5:$H$5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'c55g22'!$C$9:$H$9</c:f>
              <c:numCache>
                <c:formatCode>0.00</c:formatCode>
                <c:ptCount val="6"/>
                <c:pt idx="0">
                  <c:v>7.03</c:v>
                </c:pt>
                <c:pt idx="1">
                  <c:v>7.47</c:v>
                </c:pt>
                <c:pt idx="2">
                  <c:v>7.98</c:v>
                </c:pt>
                <c:pt idx="3">
                  <c:v>7.84</c:v>
                </c:pt>
                <c:pt idx="4">
                  <c:v>7.06</c:v>
                </c:pt>
                <c:pt idx="5">
                  <c:v>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3F89-4EF2-98A1-6BA7A333A0AD}"/>
            </c:ext>
          </c:extLst>
        </c:ser>
        <c:ser>
          <c:idx val="2"/>
          <c:order val="3"/>
          <c:tx>
            <c:strRef>
              <c:f>'c55g22'!$B$10</c:f>
              <c:strCache>
                <c:ptCount val="1"/>
                <c:pt idx="0">
                  <c:v>  Vivienda</c:v>
                </c:pt>
              </c:strCache>
            </c:strRef>
          </c:tx>
          <c:spPr>
            <a:ln w="38100" cap="rnd" cmpd="sng" algn="ctr">
              <a:solidFill>
                <a:srgbClr val="FF006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1481724649363047E-2"/>
                  <c:y val="-3.52467270896273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F89-4EF2-98A1-6BA7A333A0AD}"/>
                </c:ext>
              </c:extLst>
            </c:dLbl>
            <c:dLbl>
              <c:idx val="1"/>
              <c:layout>
                <c:manualLayout>
                  <c:x val="-2.1481724649363047E-2"/>
                  <c:y val="-4.02819738167170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3F89-4EF2-98A1-6BA7A333A0AD}"/>
                </c:ext>
              </c:extLst>
            </c:dLbl>
            <c:dLbl>
              <c:idx val="2"/>
              <c:layout>
                <c:manualLayout>
                  <c:x val="-2.1481724649363047E-2"/>
                  <c:y val="-3.02114803625377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3F89-4EF2-98A1-6BA7A333A0AD}"/>
                </c:ext>
              </c:extLst>
            </c:dLbl>
            <c:dLbl>
              <c:idx val="3"/>
              <c:layout>
                <c:manualLayout>
                  <c:x val="-2.2786611450432957E-2"/>
                  <c:y val="-4.02819738167171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3F89-4EF2-98A1-6BA7A333A0AD}"/>
                </c:ext>
              </c:extLst>
            </c:dLbl>
            <c:dLbl>
              <c:idx val="4"/>
              <c:layout>
                <c:manualLayout>
                  <c:x val="-2.4091498251503061E-2"/>
                  <c:y val="-3.27291037260825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3F89-4EF2-98A1-6BA7A333A0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66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'c55g22'!$C$5:$H$5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'c55g22'!$C$10:$H$10</c:f>
              <c:numCache>
                <c:formatCode>0.00</c:formatCode>
                <c:ptCount val="6"/>
                <c:pt idx="0">
                  <c:v>2.37</c:v>
                </c:pt>
                <c:pt idx="1">
                  <c:v>2.46</c:v>
                </c:pt>
                <c:pt idx="2">
                  <c:v>2.38</c:v>
                </c:pt>
                <c:pt idx="3">
                  <c:v>2.34</c:v>
                </c:pt>
                <c:pt idx="4">
                  <c:v>2.25</c:v>
                </c:pt>
                <c:pt idx="5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3F89-4EF2-98A1-6BA7A333A0AD}"/>
            </c:ext>
          </c:extLst>
        </c:ser>
        <c:ser>
          <c:idx val="4"/>
          <c:order val="4"/>
          <c:tx>
            <c:strRef>
              <c:f>'c55g22'!$B$11</c:f>
              <c:strCache>
                <c:ptCount val="1"/>
                <c:pt idx="0">
                  <c:v>  Cultura y recreación</c:v>
                </c:pt>
              </c:strCache>
            </c:strRef>
          </c:tx>
          <c:spPr>
            <a:ln w="38100" cap="rnd" cmpd="sng" algn="ctr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017683784829304E-2"/>
                  <c:y val="-3.02114803625376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F89-4EF2-98A1-6BA7A333A0AD}"/>
                </c:ext>
              </c:extLst>
            </c:dLbl>
            <c:dLbl>
              <c:idx val="1"/>
              <c:layout>
                <c:manualLayout>
                  <c:x val="-2.1481724649363047E-2"/>
                  <c:y val="-3.02114803625376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F89-4EF2-98A1-6BA7A333A0AD}"/>
                </c:ext>
              </c:extLst>
            </c:dLbl>
            <c:dLbl>
              <c:idx val="2"/>
              <c:layout>
                <c:manualLayout>
                  <c:x val="-2.1481724649363047E-2"/>
                  <c:y val="-3.27291037260825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F89-4EF2-98A1-6BA7A333A0AD}"/>
                </c:ext>
              </c:extLst>
            </c:dLbl>
            <c:dLbl>
              <c:idx val="3"/>
              <c:layout>
                <c:manualLayout>
                  <c:x val="-2.2786611450432957E-2"/>
                  <c:y val="-3.02114803625377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F89-4EF2-98A1-6BA7A333A0AD}"/>
                </c:ext>
              </c:extLst>
            </c:dLbl>
            <c:dLbl>
              <c:idx val="4"/>
              <c:layout>
                <c:manualLayout>
                  <c:x val="-2.5396385052573259E-2"/>
                  <c:y val="-2.26586102719033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F89-4EF2-98A1-6BA7A333A0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FF00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'c55g22'!$C$5:$H$5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'c55g22'!$C$11:$H$11</c:f>
              <c:numCache>
                <c:formatCode>0.00</c:formatCode>
                <c:ptCount val="6"/>
                <c:pt idx="0">
                  <c:v>0.18</c:v>
                </c:pt>
                <c:pt idx="1">
                  <c:v>0.18</c:v>
                </c:pt>
                <c:pt idx="2">
                  <c:v>0.15</c:v>
                </c:pt>
                <c:pt idx="3">
                  <c:v>0.13</c:v>
                </c:pt>
                <c:pt idx="4">
                  <c:v>0.13</c:v>
                </c:pt>
                <c:pt idx="5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3F89-4EF2-98A1-6BA7A333A0A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651841768"/>
        <c:axId val="651838816"/>
      </c:lineChart>
      <c:catAx>
        <c:axId val="651841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651838816"/>
        <c:crosses val="autoZero"/>
        <c:auto val="1"/>
        <c:lblAlgn val="ctr"/>
        <c:lblOffset val="100"/>
        <c:noMultiLvlLbl val="0"/>
      </c:catAx>
      <c:valAx>
        <c:axId val="651838816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minorGridlines>
          <c:spPr>
            <a:ln>
              <a:solidFill>
                <a:schemeClr val="dk1">
                  <a:lumMod val="5000"/>
                  <a:lumOff val="95000"/>
                </a:schemeClr>
              </a:solidFill>
            </a:ln>
            <a:effectLst/>
          </c:spPr>
        </c:min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651841768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38100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all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s-CR"/>
              <a:t>Gráfico 23</a:t>
            </a:r>
          </a:p>
          <a:p>
            <a:pPr>
              <a:defRPr/>
            </a:pPr>
            <a:r>
              <a:rPr lang="es-CR"/>
              <a:t>Población en asentamiento informal, según región,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all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5">
                    <a:lumMod val="5000"/>
                    <a:lumOff val="95000"/>
                  </a:schemeClr>
                </a:gs>
                <a:gs pos="74000">
                  <a:schemeClr val="accent5">
                    <a:lumMod val="45000"/>
                    <a:lumOff val="55000"/>
                  </a:schemeClr>
                </a:gs>
                <a:gs pos="83000">
                  <a:schemeClr val="accent5">
                    <a:lumMod val="45000"/>
                    <a:lumOff val="55000"/>
                  </a:schemeClr>
                </a:gs>
                <a:gs pos="100000">
                  <a:schemeClr val="accent5">
                    <a:lumMod val="30000"/>
                    <a:lumOff val="70000"/>
                  </a:schemeClr>
                </a:gs>
              </a:gsLst>
              <a:lin ang="5400000" scaled="1"/>
              <a:tileRect/>
            </a:gra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flat"/>
          </c:spPr>
          <c:invertIfNegative val="0"/>
          <c:dPt>
            <c:idx val="0"/>
            <c:invertIfNegative val="0"/>
            <c:bubble3D val="0"/>
            <c:spPr>
              <a:gradFill flip="none" rotWithShape="1">
                <a:gsLst>
                  <a:gs pos="0">
                    <a:schemeClr val="accent5">
                      <a:lumMod val="5000"/>
                      <a:lumOff val="95000"/>
                    </a:schemeClr>
                  </a:gs>
                  <a:gs pos="74000">
                    <a:schemeClr val="accent5">
                      <a:lumMod val="45000"/>
                      <a:lumOff val="55000"/>
                    </a:schemeClr>
                  </a:gs>
                  <a:gs pos="83000">
                    <a:schemeClr val="accent5">
                      <a:lumMod val="45000"/>
                      <a:lumOff val="55000"/>
                    </a:schemeClr>
                  </a:gs>
                  <a:gs pos="100000">
                    <a:schemeClr val="accent5">
                      <a:lumMod val="30000"/>
                      <a:lumOff val="70000"/>
                    </a:schemeClr>
                  </a:gs>
                </a:gsLst>
                <a:lin ang="5400000" scaled="1"/>
                <a:tileRect/>
              </a:gra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1-AC28-45BB-B8F5-F689926547B7}"/>
              </c:ext>
            </c:extLst>
          </c:dPt>
          <c:dPt>
            <c:idx val="1"/>
            <c:invertIfNegative val="0"/>
            <c:bubble3D val="0"/>
            <c:spPr>
              <a:gradFill flip="none" rotWithShape="1">
                <a:gsLst>
                  <a:gs pos="0">
                    <a:schemeClr val="accent5">
                      <a:lumMod val="5000"/>
                      <a:lumOff val="95000"/>
                    </a:schemeClr>
                  </a:gs>
                  <a:gs pos="74000">
                    <a:schemeClr val="accent5">
                      <a:lumMod val="45000"/>
                      <a:lumOff val="55000"/>
                    </a:schemeClr>
                  </a:gs>
                  <a:gs pos="83000">
                    <a:schemeClr val="accent5">
                      <a:lumMod val="45000"/>
                      <a:lumOff val="55000"/>
                    </a:schemeClr>
                  </a:gs>
                  <a:gs pos="100000">
                    <a:schemeClr val="accent5">
                      <a:lumMod val="30000"/>
                      <a:lumOff val="70000"/>
                    </a:schemeClr>
                  </a:gs>
                </a:gsLst>
                <a:lin ang="5400000" scaled="1"/>
                <a:tileRect/>
              </a:gra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3-AC28-45BB-B8F5-F689926547B7}"/>
              </c:ext>
            </c:extLst>
          </c:dPt>
          <c:dPt>
            <c:idx val="2"/>
            <c:invertIfNegative val="0"/>
            <c:bubble3D val="0"/>
            <c:spPr>
              <a:gradFill flip="none" rotWithShape="1">
                <a:gsLst>
                  <a:gs pos="0">
                    <a:schemeClr val="accent5">
                      <a:lumMod val="5000"/>
                      <a:lumOff val="95000"/>
                    </a:schemeClr>
                  </a:gs>
                  <a:gs pos="74000">
                    <a:schemeClr val="accent5">
                      <a:lumMod val="45000"/>
                      <a:lumOff val="55000"/>
                    </a:schemeClr>
                  </a:gs>
                  <a:gs pos="83000">
                    <a:schemeClr val="accent5">
                      <a:lumMod val="45000"/>
                      <a:lumOff val="55000"/>
                    </a:schemeClr>
                  </a:gs>
                  <a:gs pos="100000">
                    <a:schemeClr val="accent5">
                      <a:lumMod val="30000"/>
                      <a:lumOff val="70000"/>
                    </a:schemeClr>
                  </a:gs>
                </a:gsLst>
                <a:lin ang="5400000" scaled="1"/>
                <a:tileRect/>
              </a:gra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5-AC28-45BB-B8F5-F689926547B7}"/>
              </c:ext>
            </c:extLst>
          </c:dPt>
          <c:dPt>
            <c:idx val="3"/>
            <c:invertIfNegative val="0"/>
            <c:bubble3D val="0"/>
            <c:spPr>
              <a:gradFill flip="none" rotWithShape="1">
                <a:gsLst>
                  <a:gs pos="0">
                    <a:schemeClr val="accent5">
                      <a:lumMod val="5000"/>
                      <a:lumOff val="95000"/>
                    </a:schemeClr>
                  </a:gs>
                  <a:gs pos="74000">
                    <a:schemeClr val="accent5">
                      <a:lumMod val="45000"/>
                      <a:lumOff val="55000"/>
                    </a:schemeClr>
                  </a:gs>
                  <a:gs pos="83000">
                    <a:schemeClr val="accent5">
                      <a:lumMod val="45000"/>
                      <a:lumOff val="55000"/>
                    </a:schemeClr>
                  </a:gs>
                  <a:gs pos="100000">
                    <a:schemeClr val="accent5">
                      <a:lumMod val="30000"/>
                      <a:lumOff val="70000"/>
                    </a:schemeClr>
                  </a:gs>
                </a:gsLst>
                <a:lin ang="5400000" scaled="1"/>
                <a:tileRect/>
              </a:gra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7-AC28-45BB-B8F5-F689926547B7}"/>
              </c:ext>
            </c:extLst>
          </c:dPt>
          <c:dLbls>
            <c:spPr>
              <a:solidFill>
                <a:srgbClr val="4F81BD">
                  <a:alpha val="30000"/>
                </a:srgbClr>
              </a:solidFill>
              <a:ln>
                <a:solidFill>
                  <a:sysClr val="window" lastClr="FFFFFF">
                    <a:alpha val="50000"/>
                  </a:sys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'c59g23'!$B$8:$B$13</c:f>
              <c:strCache>
                <c:ptCount val="6"/>
                <c:pt idx="0">
                  <c:v>  Central</c:v>
                </c:pt>
                <c:pt idx="1">
                  <c:v>  Chorotega</c:v>
                </c:pt>
                <c:pt idx="2">
                  <c:v>  Pacífico Central</c:v>
                </c:pt>
                <c:pt idx="3">
                  <c:v>  Brunca</c:v>
                </c:pt>
                <c:pt idx="4">
                  <c:v>  Huetar Caribe</c:v>
                </c:pt>
                <c:pt idx="5">
                  <c:v>  Huetar Norte</c:v>
                </c:pt>
              </c:strCache>
            </c:strRef>
          </c:cat>
          <c:val>
            <c:numRef>
              <c:f>'c59g23'!$D$8:$D$13</c:f>
              <c:numCache>
                <c:formatCode>0.0%</c:formatCode>
                <c:ptCount val="6"/>
                <c:pt idx="0">
                  <c:v>0.73046572093235418</c:v>
                </c:pt>
                <c:pt idx="1">
                  <c:v>3.0667943864130517E-2</c:v>
                </c:pt>
                <c:pt idx="2">
                  <c:v>0.14404962824430964</c:v>
                </c:pt>
                <c:pt idx="3">
                  <c:v>1.7379008347397709E-2</c:v>
                </c:pt>
                <c:pt idx="4">
                  <c:v>3.6582584500296493E-2</c:v>
                </c:pt>
                <c:pt idx="5">
                  <c:v>4.0855114111511499E-2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C28-45BB-B8F5-F689926547B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53"/>
        <c:shape val="box"/>
        <c:axId val="471528088"/>
        <c:axId val="471532352"/>
        <c:axId val="0"/>
      </c:bar3DChart>
      <c:catAx>
        <c:axId val="471528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471532352"/>
        <c:crosses val="autoZero"/>
        <c:auto val="1"/>
        <c:lblAlgn val="ctr"/>
        <c:lblOffset val="100"/>
        <c:noMultiLvlLbl val="0"/>
      </c:catAx>
      <c:valAx>
        <c:axId val="47153235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71528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b="1" baseline="0"/>
              <a:t>Gráfico 24</a:t>
            </a:r>
          </a:p>
          <a:p>
            <a:pPr>
              <a:defRPr/>
            </a:pPr>
            <a:r>
              <a:rPr lang="es-CR" b="1" baseline="0"/>
              <a:t>Índice de Pobreza Multidimensional de los hogares, según región, 2019 - 2025.</a:t>
            </a:r>
            <a:endParaRPr lang="es-C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'c60g24'!$B$13</c:f>
              <c:strCache>
                <c:ptCount val="1"/>
                <c:pt idx="0">
                  <c:v>Central</c:v>
                </c:pt>
              </c:strCache>
            </c:strRef>
          </c:tx>
          <c:spPr>
            <a:ln w="38100" cap="rnd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0919810852613768E-2"/>
                  <c:y val="-2.74965629296337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5F-4CA8-BD3D-9BAF0E76E96E}"/>
                </c:ext>
              </c:extLst>
            </c:dLbl>
            <c:dLbl>
              <c:idx val="1"/>
              <c:layout>
                <c:manualLayout>
                  <c:x val="-1.7041587079102069E-2"/>
                  <c:y val="-2.49968753905761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5F-4CA8-BD3D-9BAF0E76E96E}"/>
                </c:ext>
              </c:extLst>
            </c:dLbl>
            <c:dLbl>
              <c:idx val="2"/>
              <c:layout>
                <c:manualLayout>
                  <c:x val="-1.4456104563427535E-2"/>
                  <c:y val="-2.9996250468691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5F-4CA8-BD3D-9BAF0E76E96E}"/>
                </c:ext>
              </c:extLst>
            </c:dLbl>
            <c:dLbl>
              <c:idx val="3"/>
              <c:layout>
                <c:manualLayout>
                  <c:x val="-1.4456104563427535E-2"/>
                  <c:y val="-2.9996250468691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5F-4CA8-BD3D-9BAF0E76E96E}"/>
                </c:ext>
              </c:extLst>
            </c:dLbl>
            <c:dLbl>
              <c:idx val="4"/>
              <c:layout>
                <c:manualLayout>
                  <c:x val="-1.8334328336939269E-2"/>
                  <c:y val="-2.99962504686915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05F-4CA8-BD3D-9BAF0E76E96E}"/>
                </c:ext>
              </c:extLst>
            </c:dLbl>
            <c:dLbl>
              <c:idx val="5"/>
              <c:layout>
                <c:manualLayout>
                  <c:x val="-1.3163363305590292E-2"/>
                  <c:y val="-2.49968753905762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05F-4CA8-BD3D-9BAF0E76E96E}"/>
                </c:ext>
              </c:extLst>
            </c:dLbl>
            <c:dLbl>
              <c:idx val="6"/>
              <c:layout>
                <c:manualLayout>
                  <c:x val="3.593820696787538E-3"/>
                  <c:y val="-1.24984376952879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5D-40F7-A4E1-8A9FF73B29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C000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'c60g24'!$C$5:$I$5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'c60g24'!$C$13:$I$13</c:f>
              <c:numCache>
                <c:formatCode>0.0</c:formatCode>
                <c:ptCount val="7"/>
                <c:pt idx="0">
                  <c:v>3</c:v>
                </c:pt>
                <c:pt idx="1">
                  <c:v>3</c:v>
                </c:pt>
                <c:pt idx="2">
                  <c:v>2.9</c:v>
                </c:pt>
                <c:pt idx="3">
                  <c:v>2.5</c:v>
                </c:pt>
                <c:pt idx="4">
                  <c:v>2</c:v>
                </c:pt>
                <c:pt idx="5">
                  <c:v>1.6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05F-4CA8-BD3D-9BAF0E76E96E}"/>
            </c:ext>
          </c:extLst>
        </c:ser>
        <c:ser>
          <c:idx val="0"/>
          <c:order val="1"/>
          <c:tx>
            <c:strRef>
              <c:f>'c60g24'!$B$14</c:f>
              <c:strCache>
                <c:ptCount val="1"/>
                <c:pt idx="0">
                  <c:v>Chorotega</c:v>
                </c:pt>
              </c:strCache>
            </c:strRef>
          </c:tx>
          <c:spPr>
            <a:ln w="38100" cap="rnd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4798034626125485E-2"/>
                  <c:y val="2.24971878515184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05F-4CA8-BD3D-9BAF0E76E96E}"/>
                </c:ext>
              </c:extLst>
            </c:dLbl>
            <c:dLbl>
              <c:idx val="1"/>
              <c:layout>
                <c:manualLayout>
                  <c:x val="-6.0994789845568317E-2"/>
                  <c:y val="3.99950006249217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05F-4CA8-BD3D-9BAF0E76E96E}"/>
                </c:ext>
              </c:extLst>
            </c:dLbl>
            <c:dLbl>
              <c:idx val="2"/>
              <c:layout>
                <c:manualLayout>
                  <c:x val="-1.8334328336939269E-2"/>
                  <c:y val="3.49956255468065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05F-4CA8-BD3D-9BAF0E76E96E}"/>
                </c:ext>
              </c:extLst>
            </c:dLbl>
            <c:dLbl>
              <c:idx val="3"/>
              <c:layout>
                <c:manualLayout>
                  <c:x val="-1.8334328336939269E-2"/>
                  <c:y val="1.74978127734032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05F-4CA8-BD3D-9BAF0E76E96E}"/>
                </c:ext>
              </c:extLst>
            </c:dLbl>
            <c:dLbl>
              <c:idx val="4"/>
              <c:layout>
                <c:manualLayout>
                  <c:x val="-4.5481894751521389E-2"/>
                  <c:y val="-4.24946881639795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05F-4CA8-BD3D-9BAF0E76E96E}"/>
                </c:ext>
              </c:extLst>
            </c:dLbl>
            <c:dLbl>
              <c:idx val="5"/>
              <c:layout>
                <c:manualLayout>
                  <c:x val="-6.699657016404072E-3"/>
                  <c:y val="-3.49956255468067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05F-4CA8-BD3D-9BAF0E76E96E}"/>
                </c:ext>
              </c:extLst>
            </c:dLbl>
            <c:dLbl>
              <c:idx val="6"/>
              <c:layout>
                <c:manualLayout>
                  <c:x val="-3.3895675780492532E-2"/>
                  <c:y val="3.99950006249218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5D-40F7-A4E1-8A9FF73B29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'c60g24'!$C$5:$I$5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'c60g24'!$C$14:$I$14</c:f>
              <c:numCache>
                <c:formatCode>0.0</c:formatCode>
                <c:ptCount val="7"/>
                <c:pt idx="0">
                  <c:v>5.0999999999999996</c:v>
                </c:pt>
                <c:pt idx="1">
                  <c:v>4.8</c:v>
                </c:pt>
                <c:pt idx="2">
                  <c:v>5.3</c:v>
                </c:pt>
                <c:pt idx="3">
                  <c:v>5.2</c:v>
                </c:pt>
                <c:pt idx="4">
                  <c:v>4.4000000000000004</c:v>
                </c:pt>
                <c:pt idx="5">
                  <c:v>3.5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05F-4CA8-BD3D-9BAF0E76E96E}"/>
            </c:ext>
          </c:extLst>
        </c:ser>
        <c:ser>
          <c:idx val="1"/>
          <c:order val="2"/>
          <c:tx>
            <c:strRef>
              <c:f>'c60g24'!$B$15</c:f>
              <c:strCache>
                <c:ptCount val="1"/>
                <c:pt idx="0">
                  <c:v>Pacífico Central</c:v>
                </c:pt>
              </c:strCache>
            </c:strRef>
          </c:tx>
          <c:spPr>
            <a:ln w="38100" cap="rnd" cmpd="sng" algn="ctr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8334328336939269E-2"/>
                  <c:y val="-2.74965629296337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05F-4CA8-BD3D-9BAF0E76E96E}"/>
                </c:ext>
              </c:extLst>
            </c:dLbl>
            <c:dLbl>
              <c:idx val="1"/>
              <c:layout>
                <c:manualLayout>
                  <c:x val="-1.8334328336939314E-2"/>
                  <c:y val="-3.24959380077490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05F-4CA8-BD3D-9BAF0E76E96E}"/>
                </c:ext>
              </c:extLst>
            </c:dLbl>
            <c:dLbl>
              <c:idx val="2"/>
              <c:layout>
                <c:manualLayout>
                  <c:x val="-2.2212552110451048E-2"/>
                  <c:y val="-4.49943757030371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05F-4CA8-BD3D-9BAF0E76E96E}"/>
                </c:ext>
              </c:extLst>
            </c:dLbl>
            <c:dLbl>
              <c:idx val="3"/>
              <c:layout>
                <c:manualLayout>
                  <c:x val="-3.3847223430986194E-2"/>
                  <c:y val="2.2497187851518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05F-4CA8-BD3D-9BAF0E76E96E}"/>
                </c:ext>
              </c:extLst>
            </c:dLbl>
            <c:dLbl>
              <c:idx val="4"/>
              <c:layout>
                <c:manualLayout>
                  <c:x val="-3.6432705946660683E-2"/>
                  <c:y val="2.2497187851518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05F-4CA8-BD3D-9BAF0E76E96E}"/>
                </c:ext>
              </c:extLst>
            </c:dLbl>
            <c:dLbl>
              <c:idx val="5"/>
              <c:layout>
                <c:manualLayout>
                  <c:x val="-2.8676258399637406E-2"/>
                  <c:y val="2.24971878515184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05F-4CA8-BD3D-9BAF0E76E96E}"/>
                </c:ext>
              </c:extLst>
            </c:dLbl>
            <c:dLbl>
              <c:idx val="6"/>
              <c:layout>
                <c:manualLayout>
                  <c:x val="-1.4504556912933876E-2"/>
                  <c:y val="-2.2497187851518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5D-40F7-A4E1-8A9FF73B29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'c60g24'!$C$5:$I$5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'c60g24'!$C$15:$I$15</c:f>
              <c:numCache>
                <c:formatCode>0.0</c:formatCode>
                <c:ptCount val="7"/>
                <c:pt idx="0">
                  <c:v>5.8</c:v>
                </c:pt>
                <c:pt idx="1">
                  <c:v>5</c:v>
                </c:pt>
                <c:pt idx="2">
                  <c:v>5.8</c:v>
                </c:pt>
                <c:pt idx="3">
                  <c:v>5.8</c:v>
                </c:pt>
                <c:pt idx="4">
                  <c:v>4.2</c:v>
                </c:pt>
                <c:pt idx="5">
                  <c:v>2.9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505F-4CA8-BD3D-9BAF0E76E96E}"/>
            </c:ext>
          </c:extLst>
        </c:ser>
        <c:ser>
          <c:idx val="2"/>
          <c:order val="3"/>
          <c:tx>
            <c:strRef>
              <c:f>'c60g24'!$B$16</c:f>
              <c:strCache>
                <c:ptCount val="1"/>
                <c:pt idx="0">
                  <c:v>Brunca</c:v>
                </c:pt>
              </c:strCache>
            </c:strRef>
          </c:tx>
          <c:spPr>
            <a:ln w="38100" cap="rnd" cmpd="sng" algn="ctr">
              <a:solidFill>
                <a:srgbClr val="FF006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3505293368288244E-2"/>
                  <c:y val="2.2497187851518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05F-4CA8-BD3D-9BAF0E76E96E}"/>
                </c:ext>
              </c:extLst>
            </c:dLbl>
            <c:dLbl>
              <c:idx val="1"/>
              <c:layout>
                <c:manualLayout>
                  <c:x val="-1.8334328336939314E-2"/>
                  <c:y val="2.74965629296337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05F-4CA8-BD3D-9BAF0E76E96E}"/>
                </c:ext>
              </c:extLst>
            </c:dLbl>
            <c:dLbl>
              <c:idx val="2"/>
              <c:layout>
                <c:manualLayout>
                  <c:x val="-1.8334328336939269E-2"/>
                  <c:y val="1.99975003124609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05F-4CA8-BD3D-9BAF0E76E96E}"/>
                </c:ext>
              </c:extLst>
            </c:dLbl>
            <c:dLbl>
              <c:idx val="3"/>
              <c:layout>
                <c:manualLayout>
                  <c:x val="-1.962706959477651E-2"/>
                  <c:y val="2.74965629296337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05F-4CA8-BD3D-9BAF0E76E96E}"/>
                </c:ext>
              </c:extLst>
            </c:dLbl>
            <c:dLbl>
              <c:idx val="4"/>
              <c:layout>
                <c:manualLayout>
                  <c:x val="1.3984203108991924E-2"/>
                  <c:y val="-9.99875015623047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505F-4CA8-BD3D-9BAF0E76E96E}"/>
                </c:ext>
              </c:extLst>
            </c:dLbl>
            <c:dLbl>
              <c:idx val="5"/>
              <c:layout>
                <c:manualLayout>
                  <c:x val="2.044790939817805E-2"/>
                  <c:y val="4.24946881639794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505F-4CA8-BD3D-9BAF0E76E96E}"/>
                </c:ext>
              </c:extLst>
            </c:dLbl>
            <c:dLbl>
              <c:idx val="6"/>
              <c:layout>
                <c:manualLayout>
                  <c:x val="8.7647857281365135E-3"/>
                  <c:y val="2.49968753905761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5D-40F7-A4E1-8A9FF73B29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0066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'c60g24'!$C$5:$I$5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'c60g24'!$C$16:$I$16</c:f>
              <c:numCache>
                <c:formatCode>0.0</c:formatCode>
                <c:ptCount val="7"/>
                <c:pt idx="0">
                  <c:v>5.7</c:v>
                </c:pt>
                <c:pt idx="1">
                  <c:v>4.5</c:v>
                </c:pt>
                <c:pt idx="2">
                  <c:v>5.9</c:v>
                </c:pt>
                <c:pt idx="3">
                  <c:v>4.5</c:v>
                </c:pt>
                <c:pt idx="4">
                  <c:v>4.4000000000000004</c:v>
                </c:pt>
                <c:pt idx="5">
                  <c:v>3.2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A-505F-4CA8-BD3D-9BAF0E76E96E}"/>
            </c:ext>
          </c:extLst>
        </c:ser>
        <c:ser>
          <c:idx val="4"/>
          <c:order val="4"/>
          <c:tx>
            <c:strRef>
              <c:f>'c60g24'!$B$17</c:f>
              <c:strCache>
                <c:ptCount val="1"/>
                <c:pt idx="0">
                  <c:v>Huetar Caribe</c:v>
                </c:pt>
              </c:strCache>
            </c:strRef>
          </c:tx>
          <c:spPr>
            <a:ln w="38100" cap="rnd" cmpd="sng" algn="ctr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8334328336939269E-2"/>
                  <c:y val="-3.49956255468066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505F-4CA8-BD3D-9BAF0E76E96E}"/>
                </c:ext>
              </c:extLst>
            </c:dLbl>
            <c:dLbl>
              <c:idx val="1"/>
              <c:layout>
                <c:manualLayout>
                  <c:x val="-1.8334328336939314E-2"/>
                  <c:y val="-2.9996250468691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505F-4CA8-BD3D-9BAF0E76E96E}"/>
                </c:ext>
              </c:extLst>
            </c:dLbl>
            <c:dLbl>
              <c:idx val="2"/>
              <c:layout>
                <c:manualLayout>
                  <c:x val="-1.5748845821264828E-2"/>
                  <c:y val="-2.49968753905761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505F-4CA8-BD3D-9BAF0E76E96E}"/>
                </c:ext>
              </c:extLst>
            </c:dLbl>
            <c:dLbl>
              <c:idx val="3"/>
              <c:layout>
                <c:manualLayout>
                  <c:x val="-3.9018188462335172E-2"/>
                  <c:y val="-4.5827075484436419E-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505F-4CA8-BD3D-9BAF0E76E96E}"/>
                </c:ext>
              </c:extLst>
            </c:dLbl>
            <c:dLbl>
              <c:idx val="4"/>
              <c:layout>
                <c:manualLayout>
                  <c:x val="-1.7041587079102024E-2"/>
                  <c:y val="1.24984376952880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505F-4CA8-BD3D-9BAF0E76E96E}"/>
                </c:ext>
              </c:extLst>
            </c:dLbl>
            <c:dLbl>
              <c:idx val="5"/>
              <c:layout>
                <c:manualLayout>
                  <c:x val="-2.9968999657474463E-2"/>
                  <c:y val="1.74978127734033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505F-4CA8-BD3D-9BAF0E76E96E}"/>
                </c:ext>
              </c:extLst>
            </c:dLbl>
            <c:dLbl>
              <c:idx val="6"/>
              <c:layout>
                <c:manualLayout>
                  <c:x val="-8.0408506237476564E-3"/>
                  <c:y val="-4.49943757030371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5D-40F7-A4E1-8A9FF73B29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FF00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'c60g24'!$C$5:$I$5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'c60g24'!$C$17:$I$17</c:f>
              <c:numCache>
                <c:formatCode>0.0</c:formatCode>
                <c:ptCount val="7"/>
                <c:pt idx="0">
                  <c:v>8.5</c:v>
                </c:pt>
                <c:pt idx="1">
                  <c:v>8.3000000000000007</c:v>
                </c:pt>
                <c:pt idx="2">
                  <c:v>8.1999999999999993</c:v>
                </c:pt>
                <c:pt idx="3">
                  <c:v>6.1</c:v>
                </c:pt>
                <c:pt idx="4">
                  <c:v>5.0999999999999996</c:v>
                </c:pt>
                <c:pt idx="5">
                  <c:v>5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3-505F-4CA8-BD3D-9BAF0E76E96E}"/>
            </c:ext>
          </c:extLst>
        </c:ser>
        <c:ser>
          <c:idx val="5"/>
          <c:order val="5"/>
          <c:tx>
            <c:strRef>
              <c:f>'c60g24'!$B$18</c:f>
              <c:strCache>
                <c:ptCount val="1"/>
                <c:pt idx="0">
                  <c:v>Huetar Norte</c:v>
                </c:pt>
              </c:strCache>
            </c:strRef>
          </c:tx>
          <c:spPr>
            <a:ln w="22225" cap="rnd" cmpd="sng" algn="ctr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9627069594776534E-2"/>
                  <c:y val="3.24959380077490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505F-4CA8-BD3D-9BAF0E76E96E}"/>
                </c:ext>
              </c:extLst>
            </c:dLbl>
            <c:dLbl>
              <c:idx val="1"/>
              <c:layout>
                <c:manualLayout>
                  <c:x val="-1.8334328336939314E-2"/>
                  <c:y val="3.24959380077489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505F-4CA8-BD3D-9BAF0E76E96E}"/>
                </c:ext>
              </c:extLst>
            </c:dLbl>
            <c:dLbl>
              <c:idx val="2"/>
              <c:layout>
                <c:manualLayout>
                  <c:x val="-2.2212552110451048E-2"/>
                  <c:y val="2.74965629296337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505F-4CA8-BD3D-9BAF0E76E96E}"/>
                </c:ext>
              </c:extLst>
            </c:dLbl>
            <c:dLbl>
              <c:idx val="3"/>
              <c:layout>
                <c:manualLayout>
                  <c:x val="-7.9923982742413167E-3"/>
                  <c:y val="-2.9996250468691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505F-4CA8-BD3D-9BAF0E76E96E}"/>
                </c:ext>
              </c:extLst>
            </c:dLbl>
            <c:dLbl>
              <c:idx val="4"/>
              <c:layout>
                <c:manualLayout>
                  <c:x val="-1.8334328336939269E-2"/>
                  <c:y val="-3.74953130858642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505F-4CA8-BD3D-9BAF0E76E96E}"/>
                </c:ext>
              </c:extLst>
            </c:dLbl>
            <c:dLbl>
              <c:idx val="5"/>
              <c:layout>
                <c:manualLayout>
                  <c:x val="-1.574884582126497E-2"/>
                  <c:y val="-3.24959380077490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505F-4CA8-BD3D-9BAF0E76E96E}"/>
                </c:ext>
              </c:extLst>
            </c:dLbl>
            <c:dLbl>
              <c:idx val="6"/>
              <c:layout>
                <c:manualLayout>
                  <c:x val="7.4720444702992697E-3"/>
                  <c:y val="-7.499062617172853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5D-40F7-A4E1-8A9FF73B29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00FF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'c60g24'!$C$5:$I$5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'c60g24'!$C$18:$I$18</c:f>
              <c:numCache>
                <c:formatCode>0.0</c:formatCode>
                <c:ptCount val="7"/>
                <c:pt idx="0">
                  <c:v>8.6</c:v>
                </c:pt>
                <c:pt idx="1">
                  <c:v>7.7</c:v>
                </c:pt>
                <c:pt idx="2">
                  <c:v>7.9</c:v>
                </c:pt>
                <c:pt idx="3">
                  <c:v>6.5</c:v>
                </c:pt>
                <c:pt idx="4">
                  <c:v>5.3</c:v>
                </c:pt>
                <c:pt idx="5">
                  <c:v>5.7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4-505F-4CA8-BD3D-9BAF0E76E96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651841768"/>
        <c:axId val="651838816"/>
      </c:lineChart>
      <c:catAx>
        <c:axId val="651841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651838816"/>
        <c:crosses val="autoZero"/>
        <c:auto val="1"/>
        <c:lblAlgn val="ctr"/>
        <c:lblOffset val="100"/>
        <c:noMultiLvlLbl val="0"/>
      </c:catAx>
      <c:valAx>
        <c:axId val="651838816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minorGridlines>
          <c:spPr>
            <a:ln>
              <a:solidFill>
                <a:schemeClr val="dk1">
                  <a:lumMod val="5000"/>
                  <a:lumOff val="95000"/>
                </a:schemeClr>
              </a:solidFill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651841768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38100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all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s-CR" sz="1200"/>
              <a:t>Gráfico 25</a:t>
            </a:r>
          </a:p>
          <a:p>
            <a:pPr>
              <a:defRPr/>
            </a:pPr>
            <a:r>
              <a:rPr lang="es-CR" sz="1200"/>
              <a:t>Índice de Pobreza Multidimensional y la contribución absoluta de la dimensión Vivienda e Internet, según región,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all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6">
                    <a:lumMod val="5000"/>
                    <a:lumOff val="95000"/>
                  </a:schemeClr>
                </a:gs>
                <a:gs pos="74000">
                  <a:schemeClr val="accent6">
                    <a:lumMod val="45000"/>
                    <a:lumOff val="55000"/>
                  </a:schemeClr>
                </a:gs>
                <a:gs pos="83000">
                  <a:schemeClr val="accent6">
                    <a:lumMod val="45000"/>
                    <a:lumOff val="55000"/>
                  </a:schemeClr>
                </a:gs>
                <a:gs pos="100000">
                  <a:schemeClr val="accent6">
                    <a:lumMod val="30000"/>
                    <a:lumOff val="70000"/>
                  </a:schemeClr>
                </a:gs>
              </a:gsLst>
              <a:lin ang="5400000" scaled="1"/>
              <a:tileRect/>
            </a:gra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flat"/>
          </c:spPr>
          <c:invertIfNegative val="0"/>
          <c:dPt>
            <c:idx val="0"/>
            <c:invertIfNegative val="0"/>
            <c:bubble3D val="0"/>
            <c:spPr>
              <a:gradFill flip="none" rotWithShape="1">
                <a:gsLst>
                  <a:gs pos="0">
                    <a:schemeClr val="accent6">
                      <a:lumMod val="5000"/>
                      <a:lumOff val="95000"/>
                    </a:schemeClr>
                  </a:gs>
                  <a:gs pos="74000">
                    <a:schemeClr val="accent6">
                      <a:lumMod val="45000"/>
                      <a:lumOff val="55000"/>
                    </a:schemeClr>
                  </a:gs>
                  <a:gs pos="83000">
                    <a:schemeClr val="accent6">
                      <a:lumMod val="45000"/>
                      <a:lumOff val="55000"/>
                    </a:schemeClr>
                  </a:gs>
                  <a:gs pos="100000">
                    <a:schemeClr val="accent6">
                      <a:lumMod val="30000"/>
                      <a:lumOff val="70000"/>
                    </a:schemeClr>
                  </a:gs>
                </a:gsLst>
                <a:lin ang="5400000" scaled="1"/>
                <a:tileRect/>
              </a:gra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1-3D3B-4106-B6FB-47BBD84D547A}"/>
              </c:ext>
            </c:extLst>
          </c:dPt>
          <c:dPt>
            <c:idx val="1"/>
            <c:invertIfNegative val="0"/>
            <c:bubble3D val="0"/>
            <c:spPr>
              <a:gradFill flip="none" rotWithShape="1">
                <a:gsLst>
                  <a:gs pos="0">
                    <a:schemeClr val="accent6">
                      <a:lumMod val="5000"/>
                      <a:lumOff val="95000"/>
                    </a:schemeClr>
                  </a:gs>
                  <a:gs pos="74000">
                    <a:schemeClr val="accent6">
                      <a:lumMod val="45000"/>
                      <a:lumOff val="55000"/>
                    </a:schemeClr>
                  </a:gs>
                  <a:gs pos="83000">
                    <a:schemeClr val="accent6">
                      <a:lumMod val="45000"/>
                      <a:lumOff val="55000"/>
                    </a:schemeClr>
                  </a:gs>
                  <a:gs pos="100000">
                    <a:schemeClr val="accent6">
                      <a:lumMod val="30000"/>
                      <a:lumOff val="70000"/>
                    </a:schemeClr>
                  </a:gs>
                </a:gsLst>
                <a:lin ang="5400000" scaled="1"/>
                <a:tileRect/>
              </a:gra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3-3D3B-4106-B6FB-47BBD84D547A}"/>
              </c:ext>
            </c:extLst>
          </c:dPt>
          <c:dPt>
            <c:idx val="2"/>
            <c:invertIfNegative val="0"/>
            <c:bubble3D val="0"/>
            <c:spPr>
              <a:gradFill flip="none" rotWithShape="1">
                <a:gsLst>
                  <a:gs pos="0">
                    <a:schemeClr val="accent6">
                      <a:lumMod val="5000"/>
                      <a:lumOff val="95000"/>
                    </a:schemeClr>
                  </a:gs>
                  <a:gs pos="74000">
                    <a:schemeClr val="accent6">
                      <a:lumMod val="45000"/>
                      <a:lumOff val="55000"/>
                    </a:schemeClr>
                  </a:gs>
                  <a:gs pos="83000">
                    <a:schemeClr val="accent6">
                      <a:lumMod val="45000"/>
                      <a:lumOff val="55000"/>
                    </a:schemeClr>
                  </a:gs>
                  <a:gs pos="100000">
                    <a:schemeClr val="accent6">
                      <a:lumMod val="30000"/>
                      <a:lumOff val="70000"/>
                    </a:schemeClr>
                  </a:gs>
                </a:gsLst>
                <a:lin ang="5400000" scaled="1"/>
                <a:tileRect/>
              </a:gra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5-3D3B-4106-B6FB-47BBD84D547A}"/>
              </c:ext>
            </c:extLst>
          </c:dPt>
          <c:dPt>
            <c:idx val="3"/>
            <c:invertIfNegative val="0"/>
            <c:bubble3D val="0"/>
            <c:spPr>
              <a:gradFill flip="none" rotWithShape="1">
                <a:gsLst>
                  <a:gs pos="0">
                    <a:schemeClr val="accent6">
                      <a:lumMod val="5000"/>
                      <a:lumOff val="95000"/>
                    </a:schemeClr>
                  </a:gs>
                  <a:gs pos="74000">
                    <a:schemeClr val="accent6">
                      <a:lumMod val="45000"/>
                      <a:lumOff val="55000"/>
                    </a:schemeClr>
                  </a:gs>
                  <a:gs pos="83000">
                    <a:schemeClr val="accent6">
                      <a:lumMod val="45000"/>
                      <a:lumOff val="55000"/>
                    </a:schemeClr>
                  </a:gs>
                  <a:gs pos="100000">
                    <a:schemeClr val="accent6">
                      <a:lumMod val="30000"/>
                      <a:lumOff val="70000"/>
                    </a:schemeClr>
                  </a:gs>
                </a:gsLst>
                <a:lin ang="5400000" scaled="1"/>
                <a:tileRect/>
              </a:gra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7-3D3B-4106-B6FB-47BBD84D547A}"/>
              </c:ext>
            </c:extLst>
          </c:dPt>
          <c:dLbls>
            <c:spPr>
              <a:solidFill>
                <a:schemeClr val="accent1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'c61g25'!$B$10:$B$15</c:f>
              <c:strCache>
                <c:ptCount val="6"/>
                <c:pt idx="0">
                  <c:v>  Central</c:v>
                </c:pt>
                <c:pt idx="1">
                  <c:v>  Chorotega</c:v>
                </c:pt>
                <c:pt idx="2">
                  <c:v>  Pacífico Central</c:v>
                </c:pt>
                <c:pt idx="3">
                  <c:v>  Brunca</c:v>
                </c:pt>
                <c:pt idx="4">
                  <c:v>  Huetar Caribe</c:v>
                </c:pt>
                <c:pt idx="5">
                  <c:v>  Huetar Norte</c:v>
                </c:pt>
              </c:strCache>
            </c:strRef>
          </c:cat>
          <c:val>
            <c:numRef>
              <c:f>'c61g25'!$C$10:$C$15</c:f>
              <c:numCache>
                <c:formatCode>0.0</c:formatCode>
                <c:ptCount val="6"/>
                <c:pt idx="0">
                  <c:v>0.4</c:v>
                </c:pt>
                <c:pt idx="1">
                  <c:v>0.9</c:v>
                </c:pt>
                <c:pt idx="2">
                  <c:v>1</c:v>
                </c:pt>
                <c:pt idx="3">
                  <c:v>0.8</c:v>
                </c:pt>
                <c:pt idx="4">
                  <c:v>1.1000000000000001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3B-4106-B6FB-47BBD84D547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53"/>
        <c:shape val="box"/>
        <c:axId val="471528088"/>
        <c:axId val="471532352"/>
        <c:axId val="0"/>
      </c:bar3DChart>
      <c:catAx>
        <c:axId val="471528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471532352"/>
        <c:crosses val="autoZero"/>
        <c:auto val="1"/>
        <c:lblAlgn val="ctr"/>
        <c:lblOffset val="100"/>
        <c:noMultiLvlLbl val="0"/>
      </c:catAx>
      <c:valAx>
        <c:axId val="471532352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471528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/>
              <a:t>Gráfico 3</a:t>
            </a:r>
          </a:p>
          <a:p>
            <a:pPr>
              <a:defRPr/>
            </a:pPr>
            <a:r>
              <a:rPr lang="es-CR"/>
              <a:t>Tasa de Política Monetaria y Tasa Básica Pasiva, 2020 - 2025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Política monetaria</c:v>
          </c:tx>
          <c:spPr>
            <a:ln w="22225" cap="rnd">
              <a:solidFill>
                <a:srgbClr val="CC99FF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1.7583091290172596E-2"/>
                  <c:y val="-4.6052692143933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2C-4E9C-BA84-B06934A92A68}"/>
                </c:ext>
              </c:extLst>
            </c:dLbl>
            <c:dLbl>
              <c:idx val="1"/>
              <c:layout>
                <c:manualLayout>
                  <c:x val="-6.6588006930695484E-2"/>
                  <c:y val="-5.115015937676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2C7-464A-B8DC-0431654B1AFA}"/>
                </c:ext>
              </c:extLst>
            </c:dLbl>
            <c:dLbl>
              <c:idx val="2"/>
              <c:layout>
                <c:manualLayout>
                  <c:x val="-6.420986382602778E-2"/>
                  <c:y val="-4.7496576564136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C7-464A-B8DC-0431654B1AFA}"/>
                </c:ext>
              </c:extLst>
            </c:dLbl>
            <c:dLbl>
              <c:idx val="3"/>
              <c:layout>
                <c:manualLayout>
                  <c:x val="7.1344293140030868E-3"/>
                  <c:y val="-2.92286625010068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2C7-464A-B8DC-0431654B1AFA}"/>
                </c:ext>
              </c:extLst>
            </c:dLbl>
            <c:dLbl>
              <c:idx val="4"/>
              <c:layout>
                <c:manualLayout>
                  <c:x val="4.7562862093353912E-2"/>
                  <c:y val="-6.21109078146397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2C7-464A-B8DC-0431654B1AFA}"/>
                </c:ext>
              </c:extLst>
            </c:dLbl>
            <c:dLbl>
              <c:idx val="5"/>
              <c:layout>
                <c:manualLayout>
                  <c:x val="-1.6647001732673871E-2"/>
                  <c:y val="-0.1205682328166535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C7-464A-B8DC-0431654B1A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'c3 g3'!$B$6:$B$11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'c3 g3'!$C$6:$C$11</c:f>
              <c:numCache>
                <c:formatCode>#\ ##0.0</c:formatCode>
                <c:ptCount val="6"/>
                <c:pt idx="0">
                  <c:v>1.1000000000000001</c:v>
                </c:pt>
                <c:pt idx="1">
                  <c:v>0.8</c:v>
                </c:pt>
                <c:pt idx="2">
                  <c:v>5.8</c:v>
                </c:pt>
                <c:pt idx="3">
                  <c:v>7.2</c:v>
                </c:pt>
                <c:pt idx="4">
                  <c:v>4.7</c:v>
                </c:pt>
                <c:pt idx="5">
                  <c:v>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2C-4E9C-BA84-B06934A92A68}"/>
            </c:ext>
          </c:extLst>
        </c:ser>
        <c:ser>
          <c:idx val="1"/>
          <c:order val="1"/>
          <c:tx>
            <c:v>Básica Pasiva</c:v>
          </c:tx>
          <c:spPr>
            <a:ln w="22225" cap="rnd">
              <a:solidFill>
                <a:schemeClr val="accent2">
                  <a:lumMod val="20000"/>
                  <a:lumOff val="80000"/>
                </a:schemeClr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7562862093353933E-2"/>
                  <c:y val="6.9418073439891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C7-464A-B8DC-0431654B1AFA}"/>
                </c:ext>
              </c:extLst>
            </c:dLbl>
            <c:dLbl>
              <c:idx val="1"/>
              <c:layout>
                <c:manualLayout>
                  <c:x val="-8.0856865558701654E-2"/>
                  <c:y val="1.8267914063129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C7-464A-B8DC-0431654B1AFA}"/>
                </c:ext>
              </c:extLst>
            </c:dLbl>
            <c:dLbl>
              <c:idx val="2"/>
              <c:layout>
                <c:manualLayout>
                  <c:x val="7.1344293140030868E-3"/>
                  <c:y val="4.38429937515103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C7-464A-B8DC-0431654B1AFA}"/>
                </c:ext>
              </c:extLst>
            </c:dLbl>
            <c:dLbl>
              <c:idx val="3"/>
              <c:layout>
                <c:manualLayout>
                  <c:x val="-2.1403287942009349E-2"/>
                  <c:y val="8.03788218777689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C7-464A-B8DC-0431654B1AFA}"/>
                </c:ext>
              </c:extLst>
            </c:dLbl>
            <c:dLbl>
              <c:idx val="4"/>
              <c:layout>
                <c:manualLayout>
                  <c:x val="-4.0428432779350737E-2"/>
                  <c:y val="0.149796895317660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2C7-464A-B8DC-0431654B1AFA}"/>
                </c:ext>
              </c:extLst>
            </c:dLbl>
            <c:dLbl>
              <c:idx val="5"/>
              <c:layout>
                <c:manualLayout>
                  <c:x val="-7.847872245403413E-2"/>
                  <c:y val="7.67252390651429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C7-464A-B8DC-0431654B1A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'c3 g3'!$B$6:$B$11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'c3 g3'!$D$6:$D$11</c:f>
              <c:numCache>
                <c:formatCode>#\ ##0.0</c:formatCode>
                <c:ptCount val="6"/>
                <c:pt idx="0">
                  <c:v>5.9</c:v>
                </c:pt>
                <c:pt idx="1">
                  <c:v>3.7</c:v>
                </c:pt>
                <c:pt idx="2">
                  <c:v>3.1</c:v>
                </c:pt>
                <c:pt idx="3">
                  <c:v>5</c:v>
                </c:pt>
                <c:pt idx="4">
                  <c:v>5.8</c:v>
                </c:pt>
                <c:pt idx="5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2C-4E9C-BA84-B06934A92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1196680"/>
        <c:axId val="591195696"/>
      </c:lineChart>
      <c:catAx>
        <c:axId val="59119668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91195696"/>
        <c:crossesAt val="0"/>
        <c:auto val="1"/>
        <c:lblAlgn val="ctr"/>
        <c:lblOffset val="100"/>
        <c:noMultiLvlLbl val="0"/>
      </c:catAx>
      <c:valAx>
        <c:axId val="59119569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91196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Gráfico 4</a:t>
            </a:r>
          </a:p>
          <a:p>
            <a:pPr>
              <a:defRPr b="1"/>
            </a:pPr>
            <a:r>
              <a:rPr lang="en-US" b="1"/>
              <a:t>Tasa activa negociada (TAN) para actividades inmobiliarias, en colones y dólares: bancos estatales,</a:t>
            </a:r>
            <a:r>
              <a:rPr lang="en-US" b="1" baseline="0"/>
              <a:t> bancos privados y entidades financieras no bancarias. 2020-2025.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'c4g4'!$C$5:$C$6</c:f>
              <c:strCache>
                <c:ptCount val="2"/>
                <c:pt idx="0">
                  <c:v>Bancos estatales</c:v>
                </c:pt>
                <c:pt idx="1">
                  <c:v>Colones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'c4g4'!$B$7:$B$12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'c4g4'!$C$7:$C$12</c:f>
              <c:numCache>
                <c:formatCode>#\ ##0.0</c:formatCode>
                <c:ptCount val="6"/>
                <c:pt idx="0">
                  <c:v>8.3000000000000007</c:v>
                </c:pt>
                <c:pt idx="1">
                  <c:v>6.7</c:v>
                </c:pt>
                <c:pt idx="2">
                  <c:v>6.2</c:v>
                </c:pt>
                <c:pt idx="3">
                  <c:v>8.6999999999999993</c:v>
                </c:pt>
                <c:pt idx="4">
                  <c:v>7.5</c:v>
                </c:pt>
                <c:pt idx="5">
                  <c:v>7.51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B8-4D5B-AEC4-2A89F868C961}"/>
            </c:ext>
          </c:extLst>
        </c:ser>
        <c:ser>
          <c:idx val="1"/>
          <c:order val="1"/>
          <c:tx>
            <c:strRef>
              <c:f>'c4g4'!$D$5:$D$6</c:f>
              <c:strCache>
                <c:ptCount val="2"/>
                <c:pt idx="0">
                  <c:v>Bancos estatales</c:v>
                </c:pt>
                <c:pt idx="1">
                  <c:v>Dólares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'c4g4'!$B$7:$B$12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'c4g4'!$D$7:$D$12</c:f>
              <c:numCache>
                <c:formatCode>#\ ##0.0</c:formatCode>
                <c:ptCount val="6"/>
                <c:pt idx="0">
                  <c:v>6.4</c:v>
                </c:pt>
                <c:pt idx="1">
                  <c:v>6.1</c:v>
                </c:pt>
                <c:pt idx="2">
                  <c:v>6.1</c:v>
                </c:pt>
                <c:pt idx="3">
                  <c:v>6</c:v>
                </c:pt>
                <c:pt idx="4">
                  <c:v>7</c:v>
                </c:pt>
                <c:pt idx="5">
                  <c:v>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B8-4D5B-AEC4-2A89F868C961}"/>
            </c:ext>
          </c:extLst>
        </c:ser>
        <c:ser>
          <c:idx val="2"/>
          <c:order val="2"/>
          <c:tx>
            <c:strRef>
              <c:f>'c4g4'!$E$5:$E$6</c:f>
              <c:strCache>
                <c:ptCount val="2"/>
                <c:pt idx="0">
                  <c:v>Bancos privados</c:v>
                </c:pt>
                <c:pt idx="1">
                  <c:v>Colones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'c4g4'!$B$7:$B$12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'c4g4'!$E$7:$E$12</c:f>
              <c:numCache>
                <c:formatCode>#\ ##0.0</c:formatCode>
                <c:ptCount val="6"/>
                <c:pt idx="0">
                  <c:v>14</c:v>
                </c:pt>
                <c:pt idx="1">
                  <c:v>10.3</c:v>
                </c:pt>
                <c:pt idx="2">
                  <c:v>9.1999999999999993</c:v>
                </c:pt>
                <c:pt idx="3">
                  <c:v>11.4</c:v>
                </c:pt>
                <c:pt idx="4">
                  <c:v>9.6</c:v>
                </c:pt>
                <c:pt idx="5">
                  <c:v>7.99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B8-4D5B-AEC4-2A89F868C961}"/>
            </c:ext>
          </c:extLst>
        </c:ser>
        <c:ser>
          <c:idx val="3"/>
          <c:order val="3"/>
          <c:tx>
            <c:strRef>
              <c:f>'c4g4'!$F$5:$F$6</c:f>
              <c:strCache>
                <c:ptCount val="2"/>
                <c:pt idx="0">
                  <c:v>Bancos privados</c:v>
                </c:pt>
                <c:pt idx="1">
                  <c:v>Dólares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'c4g4'!$B$7:$B$12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'c4g4'!$F$7:$F$12</c:f>
              <c:numCache>
                <c:formatCode>#\ ##0.0</c:formatCode>
                <c:ptCount val="6"/>
                <c:pt idx="0">
                  <c:v>7.5</c:v>
                </c:pt>
                <c:pt idx="1">
                  <c:v>6.77</c:v>
                </c:pt>
                <c:pt idx="2">
                  <c:v>7.4</c:v>
                </c:pt>
                <c:pt idx="3">
                  <c:v>8</c:v>
                </c:pt>
                <c:pt idx="4">
                  <c:v>7.76</c:v>
                </c:pt>
                <c:pt idx="5">
                  <c:v>7.66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B8-4D5B-AEC4-2A89F868C961}"/>
            </c:ext>
          </c:extLst>
        </c:ser>
        <c:ser>
          <c:idx val="4"/>
          <c:order val="4"/>
          <c:tx>
            <c:strRef>
              <c:f>'c4g4'!$G$5:$G$6</c:f>
              <c:strCache>
                <c:ptCount val="2"/>
                <c:pt idx="0">
                  <c:v>Entidades financieras no bancarias</c:v>
                </c:pt>
                <c:pt idx="1">
                  <c:v>Colones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'c4g4'!$B$7:$B$12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'c4g4'!$G$7:$G$12</c:f>
              <c:numCache>
                <c:formatCode>#\ ##0.0</c:formatCode>
                <c:ptCount val="6"/>
                <c:pt idx="0">
                  <c:v>13.21</c:v>
                </c:pt>
                <c:pt idx="1">
                  <c:v>12</c:v>
                </c:pt>
                <c:pt idx="2">
                  <c:v>10.95</c:v>
                </c:pt>
                <c:pt idx="3">
                  <c:v>12.07</c:v>
                </c:pt>
                <c:pt idx="4">
                  <c:v>14.63</c:v>
                </c:pt>
                <c:pt idx="5">
                  <c:v>10.67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B8-4D5B-AEC4-2A89F868C961}"/>
            </c:ext>
          </c:extLst>
        </c:ser>
        <c:ser>
          <c:idx val="5"/>
          <c:order val="5"/>
          <c:tx>
            <c:strRef>
              <c:f>'c4g4'!$H$5:$H$6</c:f>
              <c:strCache>
                <c:ptCount val="2"/>
                <c:pt idx="0">
                  <c:v>Entidades financieras no bancarias</c:v>
                </c:pt>
                <c:pt idx="1">
                  <c:v>Dólares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'c4g4'!$B$7:$B$12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'c4g4'!$H$7:$H$12</c:f>
              <c:numCache>
                <c:formatCode>0.0</c:formatCode>
                <c:ptCount val="6"/>
                <c:pt idx="0">
                  <c:v>9.1</c:v>
                </c:pt>
                <c:pt idx="1">
                  <c:v>8.6999999999999993</c:v>
                </c:pt>
                <c:pt idx="2">
                  <c:v>8.57</c:v>
                </c:pt>
                <c:pt idx="3">
                  <c:v>8.9499999999999993</c:v>
                </c:pt>
                <c:pt idx="4">
                  <c:v>8.23</c:v>
                </c:pt>
                <c:pt idx="5">
                  <c:v>8.51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0B8-4D5B-AEC4-2A89F868C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65960031"/>
        <c:axId val="1665959551"/>
      </c:barChart>
      <c:catAx>
        <c:axId val="1665960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665959551"/>
        <c:crosses val="autoZero"/>
        <c:auto val="1"/>
        <c:lblAlgn val="ctr"/>
        <c:lblOffset val="100"/>
        <c:noMultiLvlLbl val="0"/>
      </c:catAx>
      <c:valAx>
        <c:axId val="1665959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6659600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all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s-CR"/>
              <a:t>Gráfico 5</a:t>
            </a:r>
          </a:p>
          <a:p>
            <a:pPr>
              <a:defRPr/>
            </a:pPr>
            <a:r>
              <a:rPr lang="es-CR"/>
              <a:t>Número de obras RESIDENCIales por grupos de área de la construcción, 2024.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all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3">
                    <a:lumMod val="5000"/>
                    <a:lumOff val="95000"/>
                  </a:schemeClr>
                </a:gs>
                <a:gs pos="74000">
                  <a:schemeClr val="accent3">
                    <a:lumMod val="45000"/>
                    <a:lumOff val="55000"/>
                  </a:schemeClr>
                </a:gs>
                <a:gs pos="83000">
                  <a:schemeClr val="accent3">
                    <a:lumMod val="45000"/>
                    <a:lumOff val="55000"/>
                  </a:schemeClr>
                </a:gs>
                <a:gs pos="100000">
                  <a:schemeClr val="accent3">
                    <a:lumMod val="30000"/>
                    <a:lumOff val="70000"/>
                  </a:schemeClr>
                </a:gs>
              </a:gsLst>
              <a:path path="circle">
                <a:fillToRect l="100000" t="100000"/>
              </a:path>
              <a:tileRect r="-100000" b="-100000"/>
            </a:gradFill>
            <a:ln>
              <a:solidFill>
                <a:schemeClr val="accent3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solidFill>
                <a:schemeClr val="accent1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'c6g5'!$D$5:$I$5</c:f>
              <c:strCache>
                <c:ptCount val="6"/>
                <c:pt idx="0">
                  <c:v>Menos de 40</c:v>
                </c:pt>
                <c:pt idx="1">
                  <c:v>De 40 a menos de 70</c:v>
                </c:pt>
                <c:pt idx="2">
                  <c:v>De 70 a menos de 100</c:v>
                </c:pt>
                <c:pt idx="3">
                  <c:v>De 100 a menos de 150</c:v>
                </c:pt>
                <c:pt idx="4">
                  <c:v>De 150 a menos de 200</c:v>
                </c:pt>
                <c:pt idx="5">
                  <c:v>De 200 y más</c:v>
                </c:pt>
              </c:strCache>
            </c:strRef>
          </c:cat>
          <c:val>
            <c:numRef>
              <c:f>'c6g5'!$D$6:$I$6</c:f>
              <c:numCache>
                <c:formatCode>#,##0</c:formatCode>
                <c:ptCount val="6"/>
                <c:pt idx="0">
                  <c:v>878</c:v>
                </c:pt>
                <c:pt idx="1">
                  <c:v>11873</c:v>
                </c:pt>
                <c:pt idx="2">
                  <c:v>3014</c:v>
                </c:pt>
                <c:pt idx="3">
                  <c:v>3045</c:v>
                </c:pt>
                <c:pt idx="4">
                  <c:v>1733</c:v>
                </c:pt>
                <c:pt idx="5">
                  <c:v>2171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C6-4D70-8783-7ED9FBE4D63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53"/>
        <c:shape val="box"/>
        <c:axId val="600467288"/>
        <c:axId val="600466304"/>
        <c:axId val="0"/>
      </c:bar3DChart>
      <c:catAx>
        <c:axId val="600467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600466304"/>
        <c:crosses val="autoZero"/>
        <c:auto val="1"/>
        <c:lblAlgn val="ctr"/>
        <c:lblOffset val="100"/>
        <c:noMultiLvlLbl val="0"/>
      </c:catAx>
      <c:valAx>
        <c:axId val="6004663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600467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b="1"/>
              <a:t>Gráfico 6</a:t>
            </a:r>
          </a:p>
          <a:p>
            <a:pPr>
              <a:defRPr/>
            </a:pPr>
            <a:r>
              <a:rPr lang="es-CR" b="1"/>
              <a:t>Número de obras residenciales, según tipo de obra, 2024 - 2025.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'c10g6'!$C$5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FF00"/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>
              <a:contourClr>
                <a:schemeClr val="accent6">
                  <a:lumMod val="75000"/>
                </a:schemeClr>
              </a:contourClr>
            </a:sp3d>
          </c:spPr>
          <c:invertIfNegative val="0"/>
          <c:cat>
            <c:strRef>
              <c:f>'c10g6'!$B$7:$B$13</c:f>
              <c:strCache>
                <c:ptCount val="7"/>
                <c:pt idx="0">
                  <c:v>   Casa</c:v>
                </c:pt>
                <c:pt idx="1">
                  <c:v>   Condominio</c:v>
                </c:pt>
                <c:pt idx="2">
                  <c:v>   Casa interés social-exonerada</c:v>
                </c:pt>
                <c:pt idx="3">
                  <c:v>   Apartamento</c:v>
                </c:pt>
                <c:pt idx="4">
                  <c:v>   Apartamento unifamiliar</c:v>
                </c:pt>
                <c:pt idx="5">
                  <c:v>   Transformación a condominio</c:v>
                </c:pt>
                <c:pt idx="6">
                  <c:v>   Cabaña</c:v>
                </c:pt>
              </c:strCache>
            </c:strRef>
          </c:cat>
          <c:val>
            <c:numRef>
              <c:f>'c10g6'!$C$7:$C$13</c:f>
              <c:numCache>
                <c:formatCode>#,##0</c:formatCode>
                <c:ptCount val="7"/>
                <c:pt idx="0">
                  <c:v>33781</c:v>
                </c:pt>
                <c:pt idx="1">
                  <c:v>543</c:v>
                </c:pt>
                <c:pt idx="2">
                  <c:v>10263</c:v>
                </c:pt>
                <c:pt idx="3">
                  <c:v>1663</c:v>
                </c:pt>
                <c:pt idx="4">
                  <c:v>212</c:v>
                </c:pt>
                <c:pt idx="5">
                  <c:v>31</c:v>
                </c:pt>
                <c:pt idx="6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0D-42D6-839F-9847724C9F31}"/>
            </c:ext>
          </c:extLst>
        </c:ser>
        <c:ser>
          <c:idx val="1"/>
          <c:order val="1"/>
          <c:tx>
            <c:strRef>
              <c:f>'c10g6'!$D$5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FFFF00"/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>
              <a:contourClr>
                <a:schemeClr val="tx2">
                  <a:lumMod val="75000"/>
                </a:schemeClr>
              </a:contourClr>
            </a:sp3d>
          </c:spPr>
          <c:invertIfNegative val="0"/>
          <c:cat>
            <c:strRef>
              <c:f>'c10g6'!$B$7:$B$13</c:f>
              <c:strCache>
                <c:ptCount val="7"/>
                <c:pt idx="0">
                  <c:v>   Casa</c:v>
                </c:pt>
                <c:pt idx="1">
                  <c:v>   Condominio</c:v>
                </c:pt>
                <c:pt idx="2">
                  <c:v>   Casa interés social-exonerada</c:v>
                </c:pt>
                <c:pt idx="3">
                  <c:v>   Apartamento</c:v>
                </c:pt>
                <c:pt idx="4">
                  <c:v>   Apartamento unifamiliar</c:v>
                </c:pt>
                <c:pt idx="5">
                  <c:v>   Transformación a condominio</c:v>
                </c:pt>
                <c:pt idx="6">
                  <c:v>   Cabaña</c:v>
                </c:pt>
              </c:strCache>
            </c:strRef>
          </c:cat>
          <c:val>
            <c:numRef>
              <c:f>'c10g6'!$D$7:$D$13</c:f>
              <c:numCache>
                <c:formatCode>#,##0</c:formatCode>
                <c:ptCount val="7"/>
                <c:pt idx="0">
                  <c:v>29960</c:v>
                </c:pt>
                <c:pt idx="1">
                  <c:v>337</c:v>
                </c:pt>
                <c:pt idx="2">
                  <c:v>9361</c:v>
                </c:pt>
                <c:pt idx="3">
                  <c:v>1981</c:v>
                </c:pt>
                <c:pt idx="4">
                  <c:v>92</c:v>
                </c:pt>
                <c:pt idx="5">
                  <c:v>15</c:v>
                </c:pt>
                <c:pt idx="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0D-42D6-839F-9847724C9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24758136"/>
        <c:axId val="624758792"/>
        <c:axId val="0"/>
      </c:bar3DChart>
      <c:catAx>
        <c:axId val="624758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624758792"/>
        <c:crosses val="autoZero"/>
        <c:auto val="1"/>
        <c:lblAlgn val="ctr"/>
        <c:lblOffset val="100"/>
        <c:noMultiLvlLbl val="0"/>
      </c:catAx>
      <c:valAx>
        <c:axId val="624758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6247581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s-CR" sz="1400" b="1"/>
              <a:t>Gráfico 7</a:t>
            </a:r>
          </a:p>
          <a:p>
            <a:pPr>
              <a:defRPr sz="1400" b="1"/>
            </a:pPr>
            <a:r>
              <a:rPr lang="es-CR" sz="1400" b="1"/>
              <a:t>Miembros, número de ocupados e ingreso per cápita, por hogar, según quintil de ingreso per cápita del hogar.  2025.</a:t>
            </a:r>
          </a:p>
          <a:p>
            <a:pPr>
              <a:defRPr sz="1400" b="1"/>
            </a:pPr>
            <a:endParaRPr lang="es-CR" sz="1400" b="1"/>
          </a:p>
        </c:rich>
      </c:tx>
      <c:layout>
        <c:manualLayout>
          <c:xMode val="edge"/>
          <c:yMode val="edge"/>
          <c:x val="0.12651407704471723"/>
          <c:y val="1.308878457500504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565048499372361"/>
          <c:y val="0.17422097237845269"/>
          <c:w val="0.70996253393442821"/>
          <c:h val="0.52735058117735278"/>
        </c:manualLayout>
      </c:layout>
      <c:lineChart>
        <c:grouping val="standard"/>
        <c:varyColors val="0"/>
        <c:ser>
          <c:idx val="1"/>
          <c:order val="0"/>
          <c:tx>
            <c:v>Miembros por hogar</c:v>
          </c:tx>
          <c:spPr>
            <a:ln w="31750" cmpd="dbl">
              <a:solidFill>
                <a:srgbClr val="FF0066"/>
              </a:solidFill>
              <a:prstDash val="dashDot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8.5433575395130294E-3"/>
                  <c:y val="-3.00165090799939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F65-400B-9BF1-D1D8FEF0B8BD}"/>
                </c:ext>
              </c:extLst>
            </c:dLbl>
            <c:dLbl>
              <c:idx val="1"/>
              <c:layout>
                <c:manualLayout>
                  <c:x val="-4.2716787697565147E-3"/>
                  <c:y val="-5.10280654359898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65-400B-9BF1-D1D8FEF0B8BD}"/>
                </c:ext>
              </c:extLst>
            </c:dLbl>
            <c:dLbl>
              <c:idx val="2"/>
              <c:layout>
                <c:manualLayout>
                  <c:x val="5.695571693008686E-3"/>
                  <c:y val="-3.30181599879934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F65-400B-9BF1-D1D8FEF0B8BD}"/>
                </c:ext>
              </c:extLst>
            </c:dLbl>
            <c:dLbl>
              <c:idx val="3"/>
              <c:layout>
                <c:manualLayout>
                  <c:x val="4.2716787697565147E-3"/>
                  <c:y val="-3.9021461803992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65-400B-9BF1-D1D8FEF0B8BD}"/>
                </c:ext>
              </c:extLst>
            </c:dLbl>
            <c:dLbl>
              <c:idx val="4"/>
              <c:layout>
                <c:manualLayout>
                  <c:x val="-8.5433575395130294E-3"/>
                  <c:y val="-6.60363199759868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65-400B-9BF1-D1D8FEF0B8B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'c12 g7'!$C$66:$G$66</c:f>
              <c:strCache>
                <c:ptCount val="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</c:strCache>
            </c:strRef>
          </c:cat>
          <c:val>
            <c:numRef>
              <c:f>'c12 g7'!$C$67:$G$67</c:f>
              <c:numCache>
                <c:formatCode>#,##0.00</c:formatCode>
                <c:ptCount val="5"/>
                <c:pt idx="0">
                  <c:v>3.15</c:v>
                </c:pt>
                <c:pt idx="1">
                  <c:v>3.01</c:v>
                </c:pt>
                <c:pt idx="2">
                  <c:v>2.97</c:v>
                </c:pt>
                <c:pt idx="3">
                  <c:v>2.72</c:v>
                </c:pt>
                <c:pt idx="4">
                  <c:v>2.31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AC-4A85-B5F5-3B69DFA1059F}"/>
            </c:ext>
          </c:extLst>
        </c:ser>
        <c:ser>
          <c:idx val="0"/>
          <c:order val="1"/>
          <c:tx>
            <c:v>Ocupados por hogar</c:v>
          </c:tx>
          <c:spPr>
            <a:ln w="31750" cmpd="dbl">
              <a:solidFill>
                <a:srgbClr val="58B947"/>
              </a:solidFill>
              <a:prstDash val="lgDashDotDot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4238929232521715E-2"/>
                  <c:y val="-7.20396217919855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65-400B-9BF1-D1D8FEF0B8BD}"/>
                </c:ext>
              </c:extLst>
            </c:dLbl>
            <c:dLbl>
              <c:idx val="1"/>
              <c:layout>
                <c:manualLayout>
                  <c:x val="-2.4206179695286916E-2"/>
                  <c:y val="-7.5041272699984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F65-400B-9BF1-D1D8FEF0B8BD}"/>
                </c:ext>
              </c:extLst>
            </c:dLbl>
            <c:dLbl>
              <c:idx val="2"/>
              <c:layout>
                <c:manualLayout>
                  <c:x val="-2.7053965541791309E-2"/>
                  <c:y val="-6.30346690679873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F65-400B-9BF1-D1D8FEF0B8BD}"/>
                </c:ext>
              </c:extLst>
            </c:dLbl>
            <c:dLbl>
              <c:idx val="3"/>
              <c:layout>
                <c:manualLayout>
                  <c:x val="-3.5597323081304387E-2"/>
                  <c:y val="-5.4029716343989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F65-400B-9BF1-D1D8FEF0B8BD}"/>
                </c:ext>
              </c:extLst>
            </c:dLbl>
            <c:dLbl>
              <c:idx val="4"/>
              <c:layout>
                <c:manualLayout>
                  <c:x val="-3.2749537234799841E-2"/>
                  <c:y val="-6.0033018159987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F65-400B-9BF1-D1D8FEF0B8B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'c12 g7'!$C$66:$G$66</c:f>
              <c:strCache>
                <c:ptCount val="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</c:strCache>
            </c:strRef>
          </c:cat>
          <c:val>
            <c:numRef>
              <c:f>'c12 g7'!$C$68:$G$68</c:f>
              <c:numCache>
                <c:formatCode>#,##0.00</c:formatCode>
                <c:ptCount val="5"/>
                <c:pt idx="0">
                  <c:v>0.71</c:v>
                </c:pt>
                <c:pt idx="1">
                  <c:v>1.07</c:v>
                </c:pt>
                <c:pt idx="2">
                  <c:v>1.47</c:v>
                </c:pt>
                <c:pt idx="3">
                  <c:v>1.6</c:v>
                </c:pt>
                <c:pt idx="4">
                  <c:v>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AC-4A85-B5F5-3B69DFA10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389448"/>
        <c:axId val="1"/>
      </c:lineChart>
      <c:lineChart>
        <c:grouping val="standard"/>
        <c:varyColors val="0"/>
        <c:ser>
          <c:idx val="2"/>
          <c:order val="2"/>
          <c:tx>
            <c:v>Ingreso per cápita por hogar</c:v>
          </c:tx>
          <c:spPr>
            <a:ln w="31750" cap="rnd" cmpd="dbl">
              <a:solidFill>
                <a:srgbClr val="FF9900"/>
              </a:solidFill>
              <a:prstDash val="sysDash"/>
              <a:miter lim="800000"/>
              <a:tailEnd w="med" len="lg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3.90214618039921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F65-400B-9BF1-D1D8FEF0B8BD}"/>
                </c:ext>
              </c:extLst>
            </c:dLbl>
            <c:dLbl>
              <c:idx val="1"/>
              <c:layout>
                <c:manualLayout>
                  <c:x val="-2.847785846504343E-3"/>
                  <c:y val="-5.1028065435989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F65-400B-9BF1-D1D8FEF0B8BD}"/>
                </c:ext>
              </c:extLst>
            </c:dLbl>
            <c:dLbl>
              <c:idx val="2"/>
              <c:layout>
                <c:manualLayout>
                  <c:x val="-5.6955716930086907E-2"/>
                  <c:y val="-4.80264145279903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F65-400B-9BF1-D1D8FEF0B8BD}"/>
                </c:ext>
              </c:extLst>
            </c:dLbl>
            <c:dLbl>
              <c:idx val="3"/>
              <c:layout>
                <c:manualLayout>
                  <c:x val="-9.9672504627653039E-3"/>
                  <c:y val="6.90379708839861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F65-400B-9BF1-D1D8FEF0B8BD}"/>
                </c:ext>
              </c:extLst>
            </c:dLbl>
            <c:dLbl>
              <c:idx val="4"/>
              <c:layout>
                <c:manualLayout>
                  <c:x val="-1.4238929232521715E-2"/>
                  <c:y val="-4.50247636199909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F65-400B-9BF1-D1D8FEF0B8B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'c12 g7'!$C$66:$G$66</c:f>
              <c:strCache>
                <c:ptCount val="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</c:strCache>
            </c:strRef>
          </c:cat>
          <c:val>
            <c:numRef>
              <c:f>'c12 g7'!$C$69:$G$69</c:f>
              <c:numCache>
                <c:formatCode>###\ ###\ ##0</c:formatCode>
                <c:ptCount val="5"/>
                <c:pt idx="0">
                  <c:v>88151</c:v>
                </c:pt>
                <c:pt idx="1">
                  <c:v>186816</c:v>
                </c:pt>
                <c:pt idx="2">
                  <c:v>311527</c:v>
                </c:pt>
                <c:pt idx="3">
                  <c:v>514239</c:v>
                </c:pt>
                <c:pt idx="4">
                  <c:v>1328494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AC-4A85-B5F5-3B69DFA10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18389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CR"/>
                  <a:t>Quintil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R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R"/>
                  <a:t>Número de personas</a:t>
                </a:r>
              </a:p>
            </c:rich>
          </c:tx>
          <c:layout>
            <c:manualLayout>
              <c:xMode val="edge"/>
              <c:yMode val="edge"/>
              <c:x val="3.273471250876249E-2"/>
              <c:y val="0.29863340399757721"/>
            </c:manualLayout>
          </c:layout>
          <c:overlay val="0"/>
        </c:title>
        <c:numFmt formatCode="#,##0.00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R"/>
          </a:p>
        </c:txPr>
        <c:crossAx val="31838944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R"/>
                  <a:t>Ingreso per cápita</a:t>
                </a:r>
              </a:p>
            </c:rich>
          </c:tx>
          <c:overlay val="0"/>
        </c:title>
        <c:numFmt formatCode="###\ ###\ ##0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R"/>
          </a:p>
        </c:txPr>
        <c:crossAx val="3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6519215532841004"/>
          <c:y val="0.83436301231576826"/>
          <c:w val="0.33112926101628604"/>
          <c:h val="0.1396827680193821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chemeClr val="tx2"/>
          </a:solidFill>
          <a:latin typeface="+mn-lt"/>
          <a:ea typeface="Calibri"/>
          <a:cs typeface="Calibri"/>
        </a:defRPr>
      </a:pPr>
      <a:endParaRPr lang="es-CR"/>
    </a:p>
  </c:txPr>
  <c:printSettings>
    <c:headerFooter alignWithMargins="0"/>
    <c:pageMargins b="1" l="0.75000000000000144" r="0.75000000000000144" t="1" header="0" footer="0"/>
    <c:pageSetup orientation="portrait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R"/>
              <a:t>Gráfico 8</a:t>
            </a:r>
          </a:p>
          <a:p>
            <a:pPr>
              <a:defRPr/>
            </a:pPr>
            <a:r>
              <a:rPr lang="es-CR"/>
              <a:t>Total de las viviendas ocupadas por estado físico, según región,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'c16g8'!$C$5</c:f>
              <c:strCache>
                <c:ptCount val="1"/>
                <c:pt idx="0">
                  <c:v>Bueno 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'c16g8'!$B$9:$B$14</c:f>
              <c:strCache>
                <c:ptCount val="6"/>
                <c:pt idx="0">
                  <c:v>  Central</c:v>
                </c:pt>
                <c:pt idx="1">
                  <c:v>  Chorotega</c:v>
                </c:pt>
                <c:pt idx="2">
                  <c:v>  Pacífico Central</c:v>
                </c:pt>
                <c:pt idx="3">
                  <c:v>  Brunca</c:v>
                </c:pt>
                <c:pt idx="4">
                  <c:v>  Huetar Caribe</c:v>
                </c:pt>
                <c:pt idx="5">
                  <c:v>  Huetar Norte</c:v>
                </c:pt>
              </c:strCache>
            </c:strRef>
          </c:cat>
          <c:val>
            <c:numRef>
              <c:f>'c16g8'!$C$9:$C$14</c:f>
              <c:numCache>
                <c:formatCode>#,##0</c:formatCode>
                <c:ptCount val="6"/>
                <c:pt idx="0">
                  <c:v>777485</c:v>
                </c:pt>
                <c:pt idx="1">
                  <c:v>79973</c:v>
                </c:pt>
                <c:pt idx="2">
                  <c:v>58380</c:v>
                </c:pt>
                <c:pt idx="3">
                  <c:v>65672</c:v>
                </c:pt>
                <c:pt idx="4">
                  <c:v>73770</c:v>
                </c:pt>
                <c:pt idx="5">
                  <c:v>69728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2-40AF-8CE4-7500A83E047D}"/>
            </c:ext>
          </c:extLst>
        </c:ser>
        <c:ser>
          <c:idx val="1"/>
          <c:order val="1"/>
          <c:tx>
            <c:strRef>
              <c:f>'c16g8'!$D$5</c:f>
              <c:strCache>
                <c:ptCount val="1"/>
                <c:pt idx="0">
                  <c:v>Regular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'c16g8'!$B$9:$B$14</c:f>
              <c:strCache>
                <c:ptCount val="6"/>
                <c:pt idx="0">
                  <c:v>  Central</c:v>
                </c:pt>
                <c:pt idx="1">
                  <c:v>  Chorotega</c:v>
                </c:pt>
                <c:pt idx="2">
                  <c:v>  Pacífico Central</c:v>
                </c:pt>
                <c:pt idx="3">
                  <c:v>  Brunca</c:v>
                </c:pt>
                <c:pt idx="4">
                  <c:v>  Huetar Caribe</c:v>
                </c:pt>
                <c:pt idx="5">
                  <c:v>  Huetar Norte</c:v>
                </c:pt>
              </c:strCache>
            </c:strRef>
          </c:cat>
          <c:val>
            <c:numRef>
              <c:f>'c16g8'!$D$9:$D$14</c:f>
              <c:numCache>
                <c:formatCode>#,##0</c:formatCode>
                <c:ptCount val="6"/>
                <c:pt idx="0">
                  <c:v>305667</c:v>
                </c:pt>
                <c:pt idx="1">
                  <c:v>52356</c:v>
                </c:pt>
                <c:pt idx="2">
                  <c:v>45704</c:v>
                </c:pt>
                <c:pt idx="3">
                  <c:v>59765</c:v>
                </c:pt>
                <c:pt idx="4">
                  <c:v>76913</c:v>
                </c:pt>
                <c:pt idx="5">
                  <c:v>72755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2-40AF-8CE4-7500A83E047D}"/>
            </c:ext>
          </c:extLst>
        </c:ser>
        <c:ser>
          <c:idx val="2"/>
          <c:order val="2"/>
          <c:tx>
            <c:strRef>
              <c:f>'c16g8'!$E$5</c:f>
              <c:strCache>
                <c:ptCount val="1"/>
                <c:pt idx="0">
                  <c:v>Malo</c:v>
                </c:pt>
              </c:strCache>
            </c:strRef>
          </c:tx>
          <c:spPr>
            <a:solidFill>
              <a:srgbClr val="FF99FF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'c16g8'!$B$9:$B$14</c:f>
              <c:strCache>
                <c:ptCount val="6"/>
                <c:pt idx="0">
                  <c:v>  Central</c:v>
                </c:pt>
                <c:pt idx="1">
                  <c:v>  Chorotega</c:v>
                </c:pt>
                <c:pt idx="2">
                  <c:v>  Pacífico Central</c:v>
                </c:pt>
                <c:pt idx="3">
                  <c:v>  Brunca</c:v>
                </c:pt>
                <c:pt idx="4">
                  <c:v>  Huetar Caribe</c:v>
                </c:pt>
                <c:pt idx="5">
                  <c:v>  Huetar Norte</c:v>
                </c:pt>
              </c:strCache>
            </c:strRef>
          </c:cat>
          <c:val>
            <c:numRef>
              <c:f>'c16g8'!$E$9:$E$14</c:f>
              <c:numCache>
                <c:formatCode>#,##0</c:formatCode>
                <c:ptCount val="6"/>
                <c:pt idx="0">
                  <c:v>57636</c:v>
                </c:pt>
                <c:pt idx="1">
                  <c:v>12817</c:v>
                </c:pt>
                <c:pt idx="2">
                  <c:v>13068</c:v>
                </c:pt>
                <c:pt idx="3">
                  <c:v>13262</c:v>
                </c:pt>
                <c:pt idx="4">
                  <c:v>21457</c:v>
                </c:pt>
                <c:pt idx="5">
                  <c:v>16964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F2-40AF-8CE4-7500A83E0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76982392"/>
        <c:axId val="576986984"/>
        <c:axId val="0"/>
      </c:bar3DChart>
      <c:catAx>
        <c:axId val="576982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76986984"/>
        <c:crosses val="autoZero"/>
        <c:auto val="1"/>
        <c:lblAlgn val="ctr"/>
        <c:lblOffset val="100"/>
        <c:noMultiLvlLbl val="0"/>
      </c:catAx>
      <c:valAx>
        <c:axId val="576986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769823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j-ea"/>
                <a:cs typeface="+mj-cs"/>
              </a:defRPr>
            </a:pPr>
            <a:r>
              <a:rPr lang="es-CR" sz="1600" b="1">
                <a:latin typeface="+mn-lt"/>
              </a:rPr>
              <a:t>Gráfico 9</a:t>
            </a:r>
          </a:p>
          <a:p>
            <a:pPr>
              <a:defRPr sz="1600" b="1">
                <a:latin typeface="+mn-lt"/>
              </a:defRPr>
            </a:pPr>
            <a:r>
              <a:rPr lang="es-CR" sz="1600" b="1">
                <a:latin typeface="+mn-lt"/>
              </a:rPr>
              <a:t>Total de viviendas ocupadas por calificación, según región,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j-ea"/>
              <a:cs typeface="+mj-cs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'c17g9'!$B$6</c:f>
              <c:strCache>
                <c:ptCount val="1"/>
                <c:pt idx="0">
                  <c:v>  Inaceptables</c:v>
                </c:pt>
              </c:strCache>
            </c:strRef>
          </c:tx>
          <c:spPr>
            <a:solidFill>
              <a:srgbClr val="FF0066"/>
            </a:solidFill>
            <a:ln>
              <a:noFill/>
            </a:ln>
            <a:effectLst/>
            <a:sp3d/>
          </c:spPr>
          <c:invertIfNegative val="0"/>
          <c:cat>
            <c:strRef>
              <c:f>'c17g9'!$D$5:$I$5</c:f>
              <c:strCache>
                <c:ptCount val="6"/>
                <c:pt idx="0">
                  <c:v>Central </c:v>
                </c:pt>
                <c:pt idx="1">
                  <c:v>Chorotega</c:v>
                </c:pt>
                <c:pt idx="2">
                  <c:v>Pacífico Central</c:v>
                </c:pt>
                <c:pt idx="3">
                  <c:v>Brunca</c:v>
                </c:pt>
                <c:pt idx="4">
                  <c:v>Huetar Caribe</c:v>
                </c:pt>
                <c:pt idx="5">
                  <c:v>Huetar Norte</c:v>
                </c:pt>
              </c:strCache>
            </c:strRef>
          </c:cat>
          <c:val>
            <c:numRef>
              <c:f>'c17g9'!$D$6:$I$6</c:f>
              <c:numCache>
                <c:formatCode>#,##0</c:formatCode>
                <c:ptCount val="6"/>
                <c:pt idx="0">
                  <c:v>57815</c:v>
                </c:pt>
                <c:pt idx="1">
                  <c:v>12817</c:v>
                </c:pt>
                <c:pt idx="2">
                  <c:v>13231</c:v>
                </c:pt>
                <c:pt idx="3">
                  <c:v>13390</c:v>
                </c:pt>
                <c:pt idx="4">
                  <c:v>21457</c:v>
                </c:pt>
                <c:pt idx="5">
                  <c:v>16964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B7-4CAF-9B7B-28DB2DB2E6F3}"/>
            </c:ext>
          </c:extLst>
        </c:ser>
        <c:ser>
          <c:idx val="1"/>
          <c:order val="1"/>
          <c:tx>
            <c:strRef>
              <c:f>'c17g9'!$B$7</c:f>
              <c:strCache>
                <c:ptCount val="1"/>
                <c:pt idx="0">
                  <c:v>  Deficientes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'c17g9'!$D$5:$I$5</c:f>
              <c:strCache>
                <c:ptCount val="6"/>
                <c:pt idx="0">
                  <c:v>Central </c:v>
                </c:pt>
                <c:pt idx="1">
                  <c:v>Chorotega</c:v>
                </c:pt>
                <c:pt idx="2">
                  <c:v>Pacífico Central</c:v>
                </c:pt>
                <c:pt idx="3">
                  <c:v>Brunca</c:v>
                </c:pt>
                <c:pt idx="4">
                  <c:v>Huetar Caribe</c:v>
                </c:pt>
                <c:pt idx="5">
                  <c:v>Huetar Norte</c:v>
                </c:pt>
              </c:strCache>
            </c:strRef>
          </c:cat>
          <c:val>
            <c:numRef>
              <c:f>'c17g9'!$D$7:$I$7</c:f>
              <c:numCache>
                <c:formatCode>#,##0</c:formatCode>
                <c:ptCount val="6"/>
                <c:pt idx="0">
                  <c:v>11251</c:v>
                </c:pt>
                <c:pt idx="1">
                  <c:v>1895</c:v>
                </c:pt>
                <c:pt idx="2">
                  <c:v>2634</c:v>
                </c:pt>
                <c:pt idx="3">
                  <c:v>1265</c:v>
                </c:pt>
                <c:pt idx="4">
                  <c:v>3079</c:v>
                </c:pt>
                <c:pt idx="5">
                  <c:v>2506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B7-4CAF-9B7B-28DB2DB2E6F3}"/>
            </c:ext>
          </c:extLst>
        </c:ser>
        <c:ser>
          <c:idx val="2"/>
          <c:order val="2"/>
          <c:tx>
            <c:strRef>
              <c:f>'c17g9'!$B$8</c:f>
              <c:strCache>
                <c:ptCount val="1"/>
                <c:pt idx="0">
                  <c:v>  Aceptables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  <a:sp3d/>
          </c:spPr>
          <c:invertIfNegative val="0"/>
          <c:cat>
            <c:strRef>
              <c:f>'c17g9'!$D$5:$I$5</c:f>
              <c:strCache>
                <c:ptCount val="6"/>
                <c:pt idx="0">
                  <c:v>Central </c:v>
                </c:pt>
                <c:pt idx="1">
                  <c:v>Chorotega</c:v>
                </c:pt>
                <c:pt idx="2">
                  <c:v>Pacífico Central</c:v>
                </c:pt>
                <c:pt idx="3">
                  <c:v>Brunca</c:v>
                </c:pt>
                <c:pt idx="4">
                  <c:v>Huetar Caribe</c:v>
                </c:pt>
                <c:pt idx="5">
                  <c:v>Huetar Norte</c:v>
                </c:pt>
              </c:strCache>
            </c:strRef>
          </c:cat>
          <c:val>
            <c:numRef>
              <c:f>'c17g9'!$D$8:$I$8</c:f>
              <c:numCache>
                <c:formatCode>#,##0</c:formatCode>
                <c:ptCount val="6"/>
                <c:pt idx="0">
                  <c:v>310253</c:v>
                </c:pt>
                <c:pt idx="1">
                  <c:v>55350</c:v>
                </c:pt>
                <c:pt idx="2">
                  <c:v>46853</c:v>
                </c:pt>
                <c:pt idx="3">
                  <c:v>62902</c:v>
                </c:pt>
                <c:pt idx="4">
                  <c:v>86108</c:v>
                </c:pt>
                <c:pt idx="5">
                  <c:v>75031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B7-4CAF-9B7B-28DB2DB2E6F3}"/>
            </c:ext>
          </c:extLst>
        </c:ser>
        <c:ser>
          <c:idx val="3"/>
          <c:order val="3"/>
          <c:tx>
            <c:strRef>
              <c:f>'c17g9'!$B$9</c:f>
              <c:strCache>
                <c:ptCount val="1"/>
                <c:pt idx="0">
                  <c:v>  Óptimas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  <a:sp3d/>
          </c:spPr>
          <c:invertIfNegative val="0"/>
          <c:cat>
            <c:strRef>
              <c:f>'c17g9'!$D$5:$I$5</c:f>
              <c:strCache>
                <c:ptCount val="6"/>
                <c:pt idx="0">
                  <c:v>Central </c:v>
                </c:pt>
                <c:pt idx="1">
                  <c:v>Chorotega</c:v>
                </c:pt>
                <c:pt idx="2">
                  <c:v>Pacífico Central</c:v>
                </c:pt>
                <c:pt idx="3">
                  <c:v>Brunca</c:v>
                </c:pt>
                <c:pt idx="4">
                  <c:v>Huetar Caribe</c:v>
                </c:pt>
                <c:pt idx="5">
                  <c:v>Huetar Norte</c:v>
                </c:pt>
              </c:strCache>
            </c:strRef>
          </c:cat>
          <c:val>
            <c:numRef>
              <c:f>'c17g9'!$D$9:$I$9</c:f>
              <c:numCache>
                <c:formatCode>#,##0</c:formatCode>
                <c:ptCount val="6"/>
                <c:pt idx="0">
                  <c:v>761469</c:v>
                </c:pt>
                <c:pt idx="1">
                  <c:v>75084</c:v>
                </c:pt>
                <c:pt idx="2">
                  <c:v>54434</c:v>
                </c:pt>
                <c:pt idx="3">
                  <c:v>61142</c:v>
                </c:pt>
                <c:pt idx="4">
                  <c:v>61496</c:v>
                </c:pt>
                <c:pt idx="5">
                  <c:v>64946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B7-4CAF-9B7B-28DB2DB2E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96643808"/>
        <c:axId val="596644464"/>
        <c:axId val="0"/>
      </c:bar3DChart>
      <c:catAx>
        <c:axId val="596643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96644464"/>
        <c:crosses val="autoZero"/>
        <c:auto val="1"/>
        <c:lblAlgn val="ctr"/>
        <c:lblOffset val="100"/>
        <c:noMultiLvlLbl val="0"/>
      </c:catAx>
      <c:valAx>
        <c:axId val="596644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966438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jpeg" Type="http://schemas.openxmlformats.org/officeDocument/2006/relationships/image"/>
</Relationships>

</file>

<file path=xl/drawings/_rels/drawing10.xml.rels><?xml version="1.0" encoding="UTF-8" standalone="no"?>
<Relationships xmlns="http://schemas.openxmlformats.org/package/2006/relationships">
<Relationship Id="rId1" Target="../charts/chart8.xml" Type="http://schemas.openxmlformats.org/officeDocument/2006/relationships/chart"/>
</Relationships>

</file>

<file path=xl/drawings/_rels/drawing11.xml.rels><?xml version="1.0" encoding="UTF-8" standalone="no"?>
<Relationships xmlns="http://schemas.openxmlformats.org/package/2006/relationships">
<Relationship Id="rId1" Target="../charts/chart9.xml" Type="http://schemas.openxmlformats.org/officeDocument/2006/relationships/chart"/>
</Relationships>

</file>

<file path=xl/drawings/_rels/drawing12.xml.rels><?xml version="1.0" encoding="UTF-8" standalone="no"?>
<Relationships xmlns="http://schemas.openxmlformats.org/package/2006/relationships">
<Relationship Id="rId1" Target="../charts/chart10.xml" Type="http://schemas.openxmlformats.org/officeDocument/2006/relationships/chart"/>
</Relationships>

</file>

<file path=xl/drawings/_rels/drawing13.xml.rels><?xml version="1.0" encoding="UTF-8" standalone="no"?>
<Relationships xmlns="http://schemas.openxmlformats.org/package/2006/relationships">
<Relationship Id="rId1" Target="../charts/chart11.xml" Type="http://schemas.openxmlformats.org/officeDocument/2006/relationships/chart"/>
</Relationships>

</file>

<file path=xl/drawings/_rels/drawing14.xml.rels><?xml version="1.0" encoding="UTF-8" standalone="no"?>
<Relationships xmlns="http://schemas.openxmlformats.org/package/2006/relationships">
<Relationship Id="rId1" Target="../charts/chart12.xml" Type="http://schemas.openxmlformats.org/officeDocument/2006/relationships/chart"/>
</Relationships>

</file>

<file path=xl/drawings/_rels/drawing15.xml.rels><?xml version="1.0" encoding="UTF-8" standalone="no"?>
<Relationships xmlns="http://schemas.openxmlformats.org/package/2006/relationships">
<Relationship Id="rId1" Target="../charts/chart13.xml" Type="http://schemas.openxmlformats.org/officeDocument/2006/relationships/chart"/>
</Relationships>

</file>

<file path=xl/drawings/_rels/drawing17.xml.rels><?xml version="1.0" encoding="UTF-8" standalone="no"?>
<Relationships xmlns="http://schemas.openxmlformats.org/package/2006/relationships">
<Relationship Id="rId1" Target="../charts/chart14.xml" Type="http://schemas.openxmlformats.org/officeDocument/2006/relationships/chart"/>
</Relationships>

</file>

<file path=xl/drawings/_rels/drawing18.xml.rels><?xml version="1.0" encoding="UTF-8" standalone="no"?>
<Relationships xmlns="http://schemas.openxmlformats.org/package/2006/relationships">
<Relationship Id="rId1" Target="../charts/chart15.xml" Type="http://schemas.openxmlformats.org/officeDocument/2006/relationships/chart"/>
</Relationships>

</file>

<file path=xl/drawings/_rels/drawing19.xml.rels><?xml version="1.0" encoding="UTF-8" standalone="no"?>
<Relationships xmlns="http://schemas.openxmlformats.org/package/2006/relationships">
<Relationship Id="rId1" Target="../charts/chart16.xml" Type="http://schemas.openxmlformats.org/officeDocument/2006/relationships/chart"/>
</Relationships>

</file>

<file path=xl/drawings/_rels/drawing2.xml.rels><?xml version="1.0" encoding="UTF-8" standalone="no"?>
<Relationships xmlns="http://schemas.openxmlformats.org/package/2006/relationships">
<Relationship Id="rId1" Target="../charts/chart1.xml" Type="http://schemas.openxmlformats.org/officeDocument/2006/relationships/chart"/>
</Relationships>

</file>

<file path=xl/drawings/_rels/drawing20.xml.rels><?xml version="1.0" encoding="UTF-8" standalone="no"?>
<Relationships xmlns="http://schemas.openxmlformats.org/package/2006/relationships">
<Relationship Id="rId1" Target="../charts/chart17.xml" Type="http://schemas.openxmlformats.org/officeDocument/2006/relationships/chart"/>
</Relationships>

</file>

<file path=xl/drawings/_rels/drawing21.xml.rels><?xml version="1.0" encoding="UTF-8" standalone="no"?>
<Relationships xmlns="http://schemas.openxmlformats.org/package/2006/relationships">
<Relationship Id="rId1" Target="../charts/chart18.xml" Type="http://schemas.openxmlformats.org/officeDocument/2006/relationships/chart"/>
</Relationships>

</file>

<file path=xl/drawings/_rels/drawing22.xml.rels><?xml version="1.0" encoding="UTF-8" standalone="no"?>
<Relationships xmlns="http://schemas.openxmlformats.org/package/2006/relationships">
<Relationship Id="rId1" Target="../charts/chart19.xml" Type="http://schemas.openxmlformats.org/officeDocument/2006/relationships/chart"/>
</Relationships>

</file>

<file path=xl/drawings/_rels/drawing23.xml.rels><?xml version="1.0" encoding="UTF-8" standalone="no"?>
<Relationships xmlns="http://schemas.openxmlformats.org/package/2006/relationships">
<Relationship Id="rId1" Target="../charts/chart20.xml" Type="http://schemas.openxmlformats.org/officeDocument/2006/relationships/chart"/>
</Relationships>

</file>

<file path=xl/drawings/_rels/drawing24.xml.rels><?xml version="1.0" encoding="UTF-8" standalone="no"?>
<Relationships xmlns="http://schemas.openxmlformats.org/package/2006/relationships">
<Relationship Id="rId1" Target="../charts/chart21.xml" Type="http://schemas.openxmlformats.org/officeDocument/2006/relationships/chart"/>
</Relationships>

</file>

<file path=xl/drawings/_rels/drawing26.xml.rels><?xml version="1.0" encoding="UTF-8" standalone="no"?>
<Relationships xmlns="http://schemas.openxmlformats.org/package/2006/relationships">
<Relationship Id="rId1" Target="../charts/chart22.xml" Type="http://schemas.openxmlformats.org/officeDocument/2006/relationships/chart"/>
</Relationships>

</file>

<file path=xl/drawings/_rels/drawing27.xml.rels><?xml version="1.0" encoding="UTF-8" standalone="no"?>
<Relationships xmlns="http://schemas.openxmlformats.org/package/2006/relationships">
<Relationship Id="rId1" Target="../charts/chart23.xml" Type="http://schemas.openxmlformats.org/officeDocument/2006/relationships/chart"/>
</Relationships>

</file>

<file path=xl/drawings/_rels/drawing28.xml.rels><?xml version="1.0" encoding="UTF-8" standalone="no"?>
<Relationships xmlns="http://schemas.openxmlformats.org/package/2006/relationships">
<Relationship Id="rId1" Target="../charts/chart24.xml" Type="http://schemas.openxmlformats.org/officeDocument/2006/relationships/chart"/>
</Relationships>

</file>

<file path=xl/drawings/_rels/drawing29.xml.rels><?xml version="1.0" encoding="UTF-8" standalone="no"?>
<Relationships xmlns="http://schemas.openxmlformats.org/package/2006/relationships">
<Relationship Id="rId1" Target="../charts/chart25.xml" Type="http://schemas.openxmlformats.org/officeDocument/2006/relationships/chart"/>
</Relationships>

</file>

<file path=xl/drawings/_rels/drawing3.xml.rels><?xml version="1.0" encoding="UTF-8" standalone="no"?>
<Relationships xmlns="http://schemas.openxmlformats.org/package/2006/relationships">
<Relationship Id="rId1" Target="../charts/chart2.xml" Type="http://schemas.openxmlformats.org/officeDocument/2006/relationships/chart"/>
</Relationships>

</file>

<file path=xl/drawings/_rels/drawing4.xml.rels><?xml version="1.0" encoding="UTF-8" standalone="no"?>
<Relationships xmlns="http://schemas.openxmlformats.org/package/2006/relationships">
<Relationship Id="rId1" Target="../charts/chart3.xml" Type="http://schemas.openxmlformats.org/officeDocument/2006/relationships/chart"/>
</Relationships>

</file>

<file path=xl/drawings/_rels/drawing5.xml.rels><?xml version="1.0" encoding="UTF-8" standalone="no"?>
<Relationships xmlns="http://schemas.openxmlformats.org/package/2006/relationships">
<Relationship Id="rId1" Target="../charts/chart4.xml" Type="http://schemas.openxmlformats.org/officeDocument/2006/relationships/chart"/>
</Relationships>

</file>

<file path=xl/drawings/_rels/drawing6.xml.rels><?xml version="1.0" encoding="UTF-8" standalone="no"?>
<Relationships xmlns="http://schemas.openxmlformats.org/package/2006/relationships">
<Relationship Id="rId1" Target="../charts/chart5.xml" Type="http://schemas.openxmlformats.org/officeDocument/2006/relationships/chart"/>
</Relationships>

</file>

<file path=xl/drawings/_rels/drawing7.xml.rels><?xml version="1.0" encoding="UTF-8" standalone="no"?>
<Relationships xmlns="http://schemas.openxmlformats.org/package/2006/relationships">
<Relationship Id="rId1" Target="../charts/chart6.xml" Type="http://schemas.openxmlformats.org/officeDocument/2006/relationships/chart"/>
</Relationships>

</file>

<file path=xl/drawings/_rels/drawing8.xml.rels><?xml version="1.0" encoding="UTF-8" standalone="no"?>
<Relationships xmlns="http://schemas.openxmlformats.org/package/2006/relationships">
<Relationship Id="rId1" Target="../charts/chart7.xml" Type="http://schemas.openxmlformats.org/officeDocument/2006/relationships/chart"/>
</Relationships>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441960</xdr:colOff>
      <xdr:row>0</xdr:row>
      <xdr:rowOff>152399</xdr:rowOff>
    </xdr:from>
    <xdr:to>
      <xdr:col>9</xdr:col>
      <xdr:colOff>2057399</xdr:colOff>
      <xdr:row>6</xdr:row>
      <xdr:rowOff>92700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9411AD7-6609-C683-A425-C80B111FA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3720" y="655319"/>
          <a:ext cx="7147559" cy="930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512444</xdr:colOff>
      <xdr:row>5</xdr:row>
      <xdr:rowOff>124776</xdr:rowOff>
    </xdr:from>
    <xdr:to>
      <xdr:col>7</xdr:col>
      <xdr:colOff>1569719</xdr:colOff>
      <xdr:row>25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4280612-6736-4944-ABCF-A99EF37FE2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350520</xdr:colOff>
      <xdr:row>5</xdr:row>
      <xdr:rowOff>179069</xdr:rowOff>
    </xdr:from>
    <xdr:to>
      <xdr:col>17</xdr:col>
      <xdr:colOff>259080</xdr:colOff>
      <xdr:row>35</xdr:row>
      <xdr:rowOff>78105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5ABB8C5-4A5C-4E0E-BA16-A49DA12DC7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598170</xdr:colOff>
      <xdr:row>6</xdr:row>
      <xdr:rowOff>124776</xdr:rowOff>
    </xdr:from>
    <xdr:to>
      <xdr:col>15</xdr:col>
      <xdr:colOff>331470</xdr:colOff>
      <xdr:row>28</xdr:row>
      <xdr:rowOff>167639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778B9B0-0F47-4171-885A-AC42D3AB1E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601980</xdr:colOff>
      <xdr:row>5</xdr:row>
      <xdr:rowOff>186690</xdr:rowOff>
    </xdr:from>
    <xdr:to>
      <xdr:col>16</xdr:col>
      <xdr:colOff>350520</xdr:colOff>
      <xdr:row>31</xdr:row>
      <xdr:rowOff>160020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2E685246-636F-22E6-0CA1-D2943B6839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158114</xdr:colOff>
      <xdr:row>6</xdr:row>
      <xdr:rowOff>32385</xdr:rowOff>
    </xdr:from>
    <xdr:to>
      <xdr:col>17</xdr:col>
      <xdr:colOff>386715</xdr:colOff>
      <xdr:row>26</xdr:row>
      <xdr:rowOff>89535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9D27E0D-A904-4549-8398-2BDD30AEF5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283510</xdr:colOff>
      <xdr:row>7</xdr:row>
      <xdr:rowOff>70036</xdr:rowOff>
    </xdr:from>
    <xdr:to>
      <xdr:col>22</xdr:col>
      <xdr:colOff>550769</xdr:colOff>
      <xdr:row>33</xdr:row>
      <xdr:rowOff>144779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0529B37-5A27-44AE-909D-685C3B1CE0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502920</xdr:colOff>
      <xdr:row>17</xdr:row>
      <xdr:rowOff>144780</xdr:rowOff>
    </xdr:from>
    <xdr:to>
      <xdr:col>17</xdr:col>
      <xdr:colOff>304800</xdr:colOff>
      <xdr:row>18</xdr:row>
      <xdr:rowOff>175260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0D4A9F0-A7AD-A897-0B53-4F87EFAEC94D}"/>
            </a:ext>
          </a:extLst>
        </xdr:cNvPr>
        <xdr:cNvSpPr txBox="1"/>
      </xdr:nvSpPr>
      <xdr:spPr>
        <a:xfrm>
          <a:off x="16146780" y="3581400"/>
          <a:ext cx="594360" cy="213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R" sz="1000" b="1">
              <a:solidFill>
                <a:srgbClr val="FF00FF"/>
              </a:solidFill>
            </a:rPr>
            <a:t>23.748</a:t>
          </a:r>
        </a:p>
      </xdr:txBody>
    </xdr:sp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0.19957</cdr:x>
      <cdr:y>0.17669</cdr:y>
    </cdr:from>
    <cdr:to>
      <cdr:x>0.29328</cdr:x>
      <cdr:y>0.2319</cdr:y>
    </cdr:to>
    <cdr:sp macro="" textlink="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AC698DC2-5A70-A00D-BBDD-B543BDF531C4}"/>
            </a:ext>
          </a:extLst>
        </cdr:cNvPr>
        <cdr:cNvSpPr txBox="1"/>
      </cdr:nvSpPr>
      <cdr:spPr>
        <a:xfrm xmlns:a="http://schemas.openxmlformats.org/drawingml/2006/main">
          <a:off x="1476710" y="829124"/>
          <a:ext cx="693420" cy="259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R" sz="1000" b="1" kern="1200">
              <a:solidFill>
                <a:srgbClr val="FF00FF"/>
              </a:solidFill>
            </a:rPr>
            <a:t>41.154</a:t>
          </a:r>
        </a:p>
      </cdr:txBody>
    </cdr:sp>
  </cdr:relSizeAnchor>
  <cdr:relSizeAnchor xmlns:cdr="http://schemas.openxmlformats.org/drawingml/2006/chartDrawing">
    <cdr:from>
      <cdr:x>0.27165</cdr:x>
      <cdr:y>0.3813</cdr:y>
    </cdr:from>
    <cdr:to>
      <cdr:x>0.35403</cdr:x>
      <cdr:y>0.42352</cdr:y>
    </cdr:to>
    <cdr:sp macro="" textlink="">
      <cdr:nvSpPr>
        <cdr:cNvPr id="4" name="CuadroTexto 3">
          <a:extLst xmlns:a="http://schemas.openxmlformats.org/drawingml/2006/main">
            <a:ext uri="{FF2B5EF4-FFF2-40B4-BE49-F238E27FC236}">
              <a16:creationId xmlns:a16="http://schemas.microsoft.com/office/drawing/2014/main" id="{CE80BA55-13C5-3BCA-5531-D5057B22200E}"/>
            </a:ext>
          </a:extLst>
        </cdr:cNvPr>
        <cdr:cNvSpPr txBox="1"/>
      </cdr:nvSpPr>
      <cdr:spPr>
        <a:xfrm xmlns:a="http://schemas.openxmlformats.org/drawingml/2006/main">
          <a:off x="2010099" y="1789250"/>
          <a:ext cx="609577" cy="1981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R" sz="1000" b="1" kern="1200">
              <a:solidFill>
                <a:srgbClr val="FF00FF"/>
              </a:solidFill>
            </a:rPr>
            <a:t>26.352</a:t>
          </a:r>
        </a:p>
      </cdr:txBody>
    </cdr:sp>
  </cdr:relSizeAnchor>
  <cdr:relSizeAnchor xmlns:cdr="http://schemas.openxmlformats.org/drawingml/2006/chartDrawing">
    <cdr:from>
      <cdr:x>0.42818</cdr:x>
      <cdr:y>0.45275</cdr:y>
    </cdr:from>
    <cdr:to>
      <cdr:x>0.51674</cdr:x>
      <cdr:y>0.50309</cdr:y>
    </cdr:to>
    <cdr:sp macro="" textlink="">
      <cdr:nvSpPr>
        <cdr:cNvPr id="5" name="CuadroTexto 4">
          <a:extLst xmlns:a="http://schemas.openxmlformats.org/drawingml/2006/main">
            <a:ext uri="{FF2B5EF4-FFF2-40B4-BE49-F238E27FC236}">
              <a16:creationId xmlns:a16="http://schemas.microsoft.com/office/drawing/2014/main" id="{B65EFDB9-8FA0-DA9A-36DA-3D7FB522CBB3}"/>
            </a:ext>
          </a:extLst>
        </cdr:cNvPr>
        <cdr:cNvSpPr txBox="1"/>
      </cdr:nvSpPr>
      <cdr:spPr>
        <a:xfrm xmlns:a="http://schemas.openxmlformats.org/drawingml/2006/main">
          <a:off x="3168352" y="2124522"/>
          <a:ext cx="655306" cy="2362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R" sz="1000" b="1" kern="1200">
              <a:solidFill>
                <a:srgbClr val="FF00FF"/>
              </a:solidFill>
            </a:rPr>
            <a:t>22.511</a:t>
          </a:r>
        </a:p>
      </cdr:txBody>
    </cdr:sp>
  </cdr:relSizeAnchor>
  <cdr:relSizeAnchor xmlns:cdr="http://schemas.openxmlformats.org/drawingml/2006/chartDrawing">
    <cdr:from>
      <cdr:x>0.50026</cdr:x>
      <cdr:y>0.51933</cdr:y>
    </cdr:from>
    <cdr:to>
      <cdr:x>0.59398</cdr:x>
      <cdr:y>0.57129</cdr:y>
    </cdr:to>
    <cdr:sp macro="" textlink="">
      <cdr:nvSpPr>
        <cdr:cNvPr id="6" name="CuadroTexto 5">
          <a:extLst xmlns:a="http://schemas.openxmlformats.org/drawingml/2006/main">
            <a:ext uri="{FF2B5EF4-FFF2-40B4-BE49-F238E27FC236}">
              <a16:creationId xmlns:a16="http://schemas.microsoft.com/office/drawing/2014/main" id="{43F2D232-4A0F-06BA-13BF-662728DC7252}"/>
            </a:ext>
          </a:extLst>
        </cdr:cNvPr>
        <cdr:cNvSpPr txBox="1"/>
      </cdr:nvSpPr>
      <cdr:spPr>
        <a:xfrm xmlns:a="http://schemas.openxmlformats.org/drawingml/2006/main">
          <a:off x="3701715" y="2436942"/>
          <a:ext cx="693489" cy="2438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R" sz="1000" b="1" kern="1200">
              <a:solidFill>
                <a:srgbClr val="FF00FF"/>
              </a:solidFill>
            </a:rPr>
            <a:t>18.025</a:t>
          </a:r>
        </a:p>
      </cdr:txBody>
    </cdr:sp>
  </cdr:relSizeAnchor>
  <cdr:relSizeAnchor xmlns:cdr="http://schemas.openxmlformats.org/drawingml/2006/chartDrawing">
    <cdr:from>
      <cdr:x>0.57853</cdr:x>
      <cdr:y>0.56643</cdr:y>
    </cdr:from>
    <cdr:to>
      <cdr:x>0.67018</cdr:x>
      <cdr:y>0.61839</cdr:y>
    </cdr:to>
    <cdr:sp macro="" textlink="">
      <cdr:nvSpPr>
        <cdr:cNvPr id="7" name="CuadroTexto 6">
          <a:extLst xmlns:a="http://schemas.openxmlformats.org/drawingml/2006/main">
            <a:ext uri="{FF2B5EF4-FFF2-40B4-BE49-F238E27FC236}">
              <a16:creationId xmlns:a16="http://schemas.microsoft.com/office/drawing/2014/main" id="{A005E3D3-7BCE-25E2-A917-1CD7D8C001B2}"/>
            </a:ext>
          </a:extLst>
        </cdr:cNvPr>
        <cdr:cNvSpPr txBox="1"/>
      </cdr:nvSpPr>
      <cdr:spPr>
        <a:xfrm xmlns:a="http://schemas.openxmlformats.org/drawingml/2006/main">
          <a:off x="4280875" y="2657941"/>
          <a:ext cx="678172" cy="2438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R" sz="1000" b="1" kern="1200">
              <a:solidFill>
                <a:srgbClr val="FF00FF"/>
              </a:solidFill>
            </a:rPr>
            <a:t>14.011</a:t>
          </a:r>
        </a:p>
      </cdr:txBody>
    </cdr:sp>
  </cdr:relSizeAnchor>
  <cdr:relSizeAnchor xmlns:cdr="http://schemas.openxmlformats.org/drawingml/2006/chartDrawing">
    <cdr:from>
      <cdr:x>0.65679</cdr:x>
      <cdr:y>0.62813</cdr:y>
    </cdr:from>
    <cdr:to>
      <cdr:x>0.73712</cdr:x>
      <cdr:y>0.67685</cdr:y>
    </cdr:to>
    <cdr:sp macro="" textlink="">
      <cdr:nvSpPr>
        <cdr:cNvPr id="8" name="CuadroTexto 7">
          <a:extLst xmlns:a="http://schemas.openxmlformats.org/drawingml/2006/main">
            <a:ext uri="{FF2B5EF4-FFF2-40B4-BE49-F238E27FC236}">
              <a16:creationId xmlns:a16="http://schemas.microsoft.com/office/drawing/2014/main" id="{3921879E-A1AA-186A-05B1-721FAC0A755C}"/>
            </a:ext>
          </a:extLst>
        </cdr:cNvPr>
        <cdr:cNvSpPr txBox="1"/>
      </cdr:nvSpPr>
      <cdr:spPr>
        <a:xfrm xmlns:a="http://schemas.openxmlformats.org/drawingml/2006/main">
          <a:off x="4859973" y="2947466"/>
          <a:ext cx="594408" cy="2286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R" sz="1000" b="1" kern="1200">
              <a:solidFill>
                <a:srgbClr val="FF00FF"/>
              </a:solidFill>
            </a:rPr>
            <a:t>10.128</a:t>
          </a:r>
        </a:p>
      </cdr:txBody>
    </cdr:sp>
  </cdr:relSizeAnchor>
  <cdr:relSizeAnchor xmlns:cdr="http://schemas.openxmlformats.org/drawingml/2006/chartDrawing">
    <cdr:from>
      <cdr:x>0.73403</cdr:x>
      <cdr:y>0.67684</cdr:y>
    </cdr:from>
    <cdr:to>
      <cdr:x>0.80817</cdr:x>
      <cdr:y>0.72718</cdr:y>
    </cdr:to>
    <cdr:sp macro="" textlink="">
      <cdr:nvSpPr>
        <cdr:cNvPr id="9" name="CuadroTexto 8">
          <a:extLst xmlns:a="http://schemas.openxmlformats.org/drawingml/2006/main">
            <a:ext uri="{FF2B5EF4-FFF2-40B4-BE49-F238E27FC236}">
              <a16:creationId xmlns:a16="http://schemas.microsoft.com/office/drawing/2014/main" id="{F3CA19B9-8A7D-CBE4-1F43-DF8EDA044EAF}"/>
            </a:ext>
          </a:extLst>
        </cdr:cNvPr>
        <cdr:cNvSpPr txBox="1"/>
      </cdr:nvSpPr>
      <cdr:spPr>
        <a:xfrm xmlns:a="http://schemas.openxmlformats.org/drawingml/2006/main">
          <a:off x="5431511" y="3176064"/>
          <a:ext cx="548605" cy="2362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R" sz="1000" b="1" kern="1200">
              <a:solidFill>
                <a:srgbClr val="FF00FF"/>
              </a:solidFill>
            </a:rPr>
            <a:t>7.305</a:t>
          </a:r>
        </a:p>
      </cdr:txBody>
    </cdr:sp>
  </cdr:relSizeAnchor>
  <cdr:relSizeAnchor xmlns:cdr="http://schemas.openxmlformats.org/drawingml/2006/chartDrawing">
    <cdr:from>
      <cdr:x>0.8092</cdr:x>
      <cdr:y>0.71745</cdr:y>
    </cdr:from>
    <cdr:to>
      <cdr:x>0.88953</cdr:x>
      <cdr:y>0.76291</cdr:y>
    </cdr:to>
    <cdr:sp macro="" textlink="">
      <cdr:nvSpPr>
        <cdr:cNvPr id="10" name="CuadroTexto 9">
          <a:extLst xmlns:a="http://schemas.openxmlformats.org/drawingml/2006/main">
            <a:ext uri="{FF2B5EF4-FFF2-40B4-BE49-F238E27FC236}">
              <a16:creationId xmlns:a16="http://schemas.microsoft.com/office/drawing/2014/main" id="{A0D993DD-1DA0-BFE8-100A-5C0E23C49579}"/>
            </a:ext>
          </a:extLst>
        </cdr:cNvPr>
        <cdr:cNvSpPr txBox="1"/>
      </cdr:nvSpPr>
      <cdr:spPr>
        <a:xfrm xmlns:a="http://schemas.openxmlformats.org/drawingml/2006/main">
          <a:off x="5987738" y="3366605"/>
          <a:ext cx="594408" cy="2133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R" sz="1000" b="1" kern="1200">
              <a:solidFill>
                <a:srgbClr val="FF00FF"/>
              </a:solidFill>
            </a:rPr>
            <a:t>4.031</a:t>
          </a:r>
        </a:p>
      </cdr:txBody>
    </cdr:sp>
  </cdr:relSizeAnchor>
  <cdr:relSizeAnchor xmlns:cdr="http://schemas.openxmlformats.org/drawingml/2006/chartDrawing">
    <cdr:from>
      <cdr:x>0.89467</cdr:x>
      <cdr:y>0.76779</cdr:y>
    </cdr:from>
    <cdr:to>
      <cdr:x>0.96161</cdr:x>
      <cdr:y>0.823</cdr:y>
    </cdr:to>
    <cdr:sp macro="" textlink="">
      <cdr:nvSpPr>
        <cdr:cNvPr id="11" name="CuadroTexto 10">
          <a:extLst xmlns:a="http://schemas.openxmlformats.org/drawingml/2006/main">
            <a:ext uri="{FF2B5EF4-FFF2-40B4-BE49-F238E27FC236}">
              <a16:creationId xmlns:a16="http://schemas.microsoft.com/office/drawing/2014/main" id="{F8D16917-E58B-33CB-5413-AC37A52A9FDB}"/>
            </a:ext>
          </a:extLst>
        </cdr:cNvPr>
        <cdr:cNvSpPr txBox="1"/>
      </cdr:nvSpPr>
      <cdr:spPr>
        <a:xfrm xmlns:a="http://schemas.openxmlformats.org/drawingml/2006/main">
          <a:off x="6620181" y="3602804"/>
          <a:ext cx="495329" cy="2590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R" sz="1000" b="1" kern="1200">
              <a:solidFill>
                <a:srgbClr val="FF00FF"/>
              </a:solidFill>
            </a:rPr>
            <a:t>1.349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308111</xdr:colOff>
      <xdr:row>3</xdr:row>
      <xdr:rowOff>841512</xdr:rowOff>
    </xdr:from>
    <xdr:to>
      <xdr:col>17</xdr:col>
      <xdr:colOff>682486</xdr:colOff>
      <xdr:row>24</xdr:row>
      <xdr:rowOff>99391</xdr:rowOff>
    </xdr:to>
    <xdr:graphicFrame macro="">
      <xdr:nvGraphicFramePr>
        <xdr:cNvPr id="40151277" name="Chart 9">
          <a:extLst>
            <a:ext uri="{FF2B5EF4-FFF2-40B4-BE49-F238E27FC236}">
              <a16:creationId xmlns:a16="http://schemas.microsoft.com/office/drawing/2014/main" id="{47C31BF1-088E-45B1-B590-5D30299CBE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180973</xdr:colOff>
      <xdr:row>4</xdr:row>
      <xdr:rowOff>175260</xdr:rowOff>
    </xdr:from>
    <xdr:to>
      <xdr:col>19</xdr:col>
      <xdr:colOff>518159</xdr:colOff>
      <xdr:row>32</xdr:row>
      <xdr:rowOff>106680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2BC3FD69-1331-48B8-AFA1-5830AD45BA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192403</xdr:colOff>
      <xdr:row>4</xdr:row>
      <xdr:rowOff>144780</xdr:rowOff>
    </xdr:from>
    <xdr:to>
      <xdr:col>18</xdr:col>
      <xdr:colOff>691515</xdr:colOff>
      <xdr:row>30</xdr:row>
      <xdr:rowOff>74294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58D6DA0-A4E0-4B24-B958-F820DF70D0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586740</xdr:colOff>
      <xdr:row>6</xdr:row>
      <xdr:rowOff>129541</xdr:rowOff>
    </xdr:from>
    <xdr:to>
      <xdr:col>12</xdr:col>
      <xdr:colOff>784860</xdr:colOff>
      <xdr:row>27</xdr:row>
      <xdr:rowOff>83821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91E47A6-F552-4BDC-A437-4055BB757C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308608</xdr:colOff>
      <xdr:row>4</xdr:row>
      <xdr:rowOff>167640</xdr:rowOff>
    </xdr:from>
    <xdr:to>
      <xdr:col>21</xdr:col>
      <xdr:colOff>133350</xdr:colOff>
      <xdr:row>27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2AF086A-2A80-4E47-B693-404FBF9B85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272414</xdr:colOff>
      <xdr:row>5</xdr:row>
      <xdr:rowOff>45720</xdr:rowOff>
    </xdr:from>
    <xdr:to>
      <xdr:col>21</xdr:col>
      <xdr:colOff>293369</xdr:colOff>
      <xdr:row>29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80BB347-1A43-4AE3-A222-F8B6CE09D6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272414</xdr:colOff>
      <xdr:row>5</xdr:row>
      <xdr:rowOff>144780</xdr:rowOff>
    </xdr:from>
    <xdr:to>
      <xdr:col>15</xdr:col>
      <xdr:colOff>761999</xdr:colOff>
      <xdr:row>31</xdr:row>
      <xdr:rowOff>24765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E81BD45-111D-4CAE-BC93-BA7CF12171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116205</xdr:colOff>
      <xdr:row>6</xdr:row>
      <xdr:rowOff>30480</xdr:rowOff>
    </xdr:from>
    <xdr:to>
      <xdr:col>15</xdr:col>
      <xdr:colOff>649605</xdr:colOff>
      <xdr:row>28</xdr:row>
      <xdr:rowOff>114300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5F2206BC-E20F-492A-B780-FFEE7B0C9D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373380</xdr:colOff>
      <xdr:row>5</xdr:row>
      <xdr:rowOff>7626</xdr:rowOff>
    </xdr:from>
    <xdr:to>
      <xdr:col>14</xdr:col>
      <xdr:colOff>411480</xdr:colOff>
      <xdr:row>27</xdr:row>
      <xdr:rowOff>99060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7F84C23-CE7D-D81B-D5D0-711D0BEB3D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0.37201</cdr:x>
      <cdr:y>0.34624</cdr:y>
    </cdr:from>
    <cdr:to>
      <cdr:x>0.43253</cdr:x>
      <cdr:y>0.4043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C423443C-B722-54E8-0A0B-558876EA37F8}"/>
            </a:ext>
          </a:extLst>
        </cdr:cNvPr>
        <cdr:cNvSpPr txBox="1"/>
      </cdr:nvSpPr>
      <cdr:spPr>
        <a:xfrm xmlns:a="http://schemas.openxmlformats.org/drawingml/2006/main">
          <a:off x="2247900" y="1226814"/>
          <a:ext cx="365760" cy="2057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R" sz="1100" kern="1200"/>
        </a:p>
      </cdr:txBody>
    </cdr:sp>
  </cdr:relSizeAnchor>
  <cdr:relSizeAnchor xmlns:cdr="http://schemas.openxmlformats.org/drawingml/2006/chartDrawing">
    <cdr:from>
      <cdr:x>0.28772</cdr:x>
      <cdr:y>0.35455</cdr:y>
    </cdr:from>
    <cdr:to>
      <cdr:x>0.38734</cdr:x>
      <cdr:y>0.41906</cdr:y>
    </cdr:to>
    <cdr:sp macro="" textlink="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E6E3993-7A43-30D5-DF75-3E9C40F224FC}"/>
            </a:ext>
          </a:extLst>
        </cdr:cNvPr>
        <cdr:cNvSpPr txBox="1"/>
      </cdr:nvSpPr>
      <cdr:spPr>
        <a:xfrm xmlns:a="http://schemas.openxmlformats.org/drawingml/2006/main">
          <a:off x="1835035" y="1391353"/>
          <a:ext cx="635370" cy="2531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R" sz="1100" b="1" kern="1200">
              <a:solidFill>
                <a:schemeClr val="accent6">
                  <a:lumMod val="75000"/>
                </a:schemeClr>
              </a:solidFill>
            </a:rPr>
            <a:t>21,0%</a:t>
          </a:r>
        </a:p>
      </cdr:txBody>
    </cdr:sp>
  </cdr:relSizeAnchor>
  <cdr:relSizeAnchor xmlns:cdr="http://schemas.openxmlformats.org/drawingml/2006/chartDrawing">
    <cdr:from>
      <cdr:x>0.23574</cdr:x>
      <cdr:y>0.62662</cdr:y>
    </cdr:from>
    <cdr:to>
      <cdr:x>0.3341</cdr:x>
      <cdr:y>0.70189</cdr:y>
    </cdr:to>
    <cdr:sp macro="" textlink="">
      <cdr:nvSpPr>
        <cdr:cNvPr id="4" name="CuadroTexto 3">
          <a:extLst xmlns:a="http://schemas.openxmlformats.org/drawingml/2006/main">
            <a:ext uri="{FF2B5EF4-FFF2-40B4-BE49-F238E27FC236}">
              <a16:creationId xmlns:a16="http://schemas.microsoft.com/office/drawing/2014/main" id="{EAFB3F78-19E5-411F-9340-505FBCF57D1B}"/>
            </a:ext>
          </a:extLst>
        </cdr:cNvPr>
        <cdr:cNvSpPr txBox="1"/>
      </cdr:nvSpPr>
      <cdr:spPr>
        <a:xfrm xmlns:a="http://schemas.openxmlformats.org/drawingml/2006/main">
          <a:off x="1503566" y="2459030"/>
          <a:ext cx="627334" cy="2953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R" sz="1100" b="1" kern="1200">
              <a:solidFill>
                <a:schemeClr val="accent5">
                  <a:lumMod val="75000"/>
                </a:schemeClr>
              </a:solidFill>
            </a:rPr>
            <a:t>18,6%</a:t>
          </a:r>
        </a:p>
      </cdr:txBody>
    </cdr:sp>
  </cdr:relSizeAnchor>
  <cdr:relSizeAnchor xmlns:cdr="http://schemas.openxmlformats.org/drawingml/2006/chartDrawing">
    <cdr:from>
      <cdr:x>0.36789</cdr:x>
      <cdr:y>0.7805</cdr:y>
    </cdr:from>
    <cdr:to>
      <cdr:x>0.46499</cdr:x>
      <cdr:y>0.86437</cdr:y>
    </cdr:to>
    <cdr:sp macro="" textlink="">
      <cdr:nvSpPr>
        <cdr:cNvPr id="5" name="CuadroTexto 4">
          <a:extLst xmlns:a="http://schemas.openxmlformats.org/drawingml/2006/main">
            <a:ext uri="{FF2B5EF4-FFF2-40B4-BE49-F238E27FC236}">
              <a16:creationId xmlns:a16="http://schemas.microsoft.com/office/drawing/2014/main" id="{C44258D3-8813-D263-E2F3-ED2CD0A5E6B9}"/>
            </a:ext>
          </a:extLst>
        </cdr:cNvPr>
        <cdr:cNvSpPr txBox="1"/>
      </cdr:nvSpPr>
      <cdr:spPr>
        <a:xfrm xmlns:a="http://schemas.openxmlformats.org/drawingml/2006/main">
          <a:off x="2346404" y="3062909"/>
          <a:ext cx="619298" cy="3291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R" sz="1100" b="1" kern="1200">
              <a:solidFill>
                <a:srgbClr val="7030A0"/>
              </a:solidFill>
            </a:rPr>
            <a:t>19,4%</a:t>
          </a:r>
        </a:p>
      </cdr:txBody>
    </cdr:sp>
  </cdr:relSizeAnchor>
  <cdr:relSizeAnchor xmlns:cdr="http://schemas.openxmlformats.org/drawingml/2006/chartDrawing">
    <cdr:from>
      <cdr:x>0.51324</cdr:x>
      <cdr:y>0.72688</cdr:y>
    </cdr:from>
    <cdr:to>
      <cdr:x>0.59395</cdr:x>
      <cdr:y>0.7914</cdr:y>
    </cdr:to>
    <cdr:sp macro="" textlink="">
      <cdr:nvSpPr>
        <cdr:cNvPr id="6" name="CuadroTexto 5">
          <a:extLst xmlns:a="http://schemas.openxmlformats.org/drawingml/2006/main">
            <a:ext uri="{FF2B5EF4-FFF2-40B4-BE49-F238E27FC236}">
              <a16:creationId xmlns:a16="http://schemas.microsoft.com/office/drawing/2014/main" id="{CA6AAE5E-D384-5882-6C13-5C7DB81A0082}"/>
            </a:ext>
          </a:extLst>
        </cdr:cNvPr>
        <cdr:cNvSpPr txBox="1"/>
      </cdr:nvSpPr>
      <cdr:spPr>
        <a:xfrm xmlns:a="http://schemas.openxmlformats.org/drawingml/2006/main">
          <a:off x="3101340" y="2575554"/>
          <a:ext cx="48768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R" sz="1100" b="1" kern="1200">
              <a:solidFill>
                <a:schemeClr val="accent3">
                  <a:lumMod val="75000"/>
                </a:schemeClr>
              </a:solidFill>
            </a:rPr>
            <a:t>7,5%</a:t>
          </a:r>
        </a:p>
      </cdr:txBody>
    </cdr:sp>
  </cdr:relSizeAnchor>
  <cdr:relSizeAnchor xmlns:cdr="http://schemas.openxmlformats.org/drawingml/2006/chartDrawing">
    <cdr:from>
      <cdr:x>0.54224</cdr:x>
      <cdr:y>0.58764</cdr:y>
    </cdr:from>
    <cdr:to>
      <cdr:x>0.63304</cdr:x>
      <cdr:y>0.6543</cdr:y>
    </cdr:to>
    <cdr:sp macro="" textlink="">
      <cdr:nvSpPr>
        <cdr:cNvPr id="7" name="CuadroTexto 6">
          <a:extLst xmlns:a="http://schemas.openxmlformats.org/drawingml/2006/main">
            <a:ext uri="{FF2B5EF4-FFF2-40B4-BE49-F238E27FC236}">
              <a16:creationId xmlns:a16="http://schemas.microsoft.com/office/drawing/2014/main" id="{029B191A-BC49-EBF7-094C-B120BDE597CF}"/>
            </a:ext>
          </a:extLst>
        </cdr:cNvPr>
        <cdr:cNvSpPr txBox="1"/>
      </cdr:nvSpPr>
      <cdr:spPr>
        <a:xfrm xmlns:a="http://schemas.openxmlformats.org/drawingml/2006/main">
          <a:off x="3458374" y="2306078"/>
          <a:ext cx="579117" cy="2615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R" sz="1100" b="1" kern="1200">
              <a:solidFill>
                <a:schemeClr val="accent2">
                  <a:lumMod val="75000"/>
                </a:schemeClr>
              </a:solidFill>
            </a:rPr>
            <a:t>12,2%</a:t>
          </a:r>
        </a:p>
      </cdr:txBody>
    </cdr:sp>
  </cdr:relSizeAnchor>
  <cdr:relSizeAnchor xmlns:cdr="http://schemas.openxmlformats.org/drawingml/2006/chartDrawing">
    <cdr:from>
      <cdr:x>0.48019</cdr:x>
      <cdr:y>0.35691</cdr:y>
    </cdr:from>
    <cdr:to>
      <cdr:x>0.58612</cdr:x>
      <cdr:y>0.44293</cdr:y>
    </cdr:to>
    <cdr:sp macro="" textlink="">
      <cdr:nvSpPr>
        <cdr:cNvPr id="8" name="CuadroTexto 7">
          <a:extLst xmlns:a="http://schemas.openxmlformats.org/drawingml/2006/main">
            <a:ext uri="{FF2B5EF4-FFF2-40B4-BE49-F238E27FC236}">
              <a16:creationId xmlns:a16="http://schemas.microsoft.com/office/drawing/2014/main" id="{3C17FA43-4745-0C23-445B-BCDBE13DBA74}"/>
            </a:ext>
          </a:extLst>
        </cdr:cNvPr>
        <cdr:cNvSpPr txBox="1"/>
      </cdr:nvSpPr>
      <cdr:spPr>
        <a:xfrm xmlns:a="http://schemas.openxmlformats.org/drawingml/2006/main">
          <a:off x="3062616" y="1400607"/>
          <a:ext cx="675616" cy="3375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R" sz="1100" b="1" kern="1200">
              <a:solidFill>
                <a:schemeClr val="accent1">
                  <a:lumMod val="75000"/>
                </a:schemeClr>
              </a:solidFill>
            </a:rPr>
            <a:t>21,4%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293370</xdr:colOff>
      <xdr:row>6</xdr:row>
      <xdr:rowOff>47625</xdr:rowOff>
    </xdr:from>
    <xdr:to>
      <xdr:col>20</xdr:col>
      <xdr:colOff>607695</xdr:colOff>
      <xdr:row>34</xdr:row>
      <xdr:rowOff>154305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66DE881-1266-4E51-B7AB-AFD9C857B8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287655</xdr:colOff>
      <xdr:row>4</xdr:row>
      <xdr:rowOff>156210</xdr:rowOff>
    </xdr:from>
    <xdr:to>
      <xdr:col>11</xdr:col>
      <xdr:colOff>577215</xdr:colOff>
      <xdr:row>23</xdr:row>
      <xdr:rowOff>156210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FACD8F4-E256-4664-A49B-85A088EB1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129540</xdr:colOff>
      <xdr:row>7</xdr:row>
      <xdr:rowOff>123825</xdr:rowOff>
    </xdr:from>
    <xdr:to>
      <xdr:col>22</xdr:col>
      <xdr:colOff>443865</xdr:colOff>
      <xdr:row>38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2144520-69B5-4E48-8EDB-27F6616246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361950</xdr:colOff>
      <xdr:row>4</xdr:row>
      <xdr:rowOff>78104</xdr:rowOff>
    </xdr:from>
    <xdr:to>
      <xdr:col>9</xdr:col>
      <xdr:colOff>361950</xdr:colOff>
      <xdr:row>22</xdr:row>
      <xdr:rowOff>137159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6BB78FE-BE46-4ED1-869B-9B672F0304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649898</xdr:colOff>
      <xdr:row>6</xdr:row>
      <xdr:rowOff>105874</xdr:rowOff>
    </xdr:from>
    <xdr:to>
      <xdr:col>13</xdr:col>
      <xdr:colOff>655759</xdr:colOff>
      <xdr:row>23</xdr:row>
      <xdr:rowOff>81695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7B3C4E4-545F-470A-AA0F-6AE5DC868D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10</xdr:row>
      <xdr:rowOff>31715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DF67E460-B425-4BB8-9903-D1FFEB2570D3}"/>
            </a:ext>
          </a:extLst>
        </xdr:cNvPr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Solo para uso de Esri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199439</xdr:colOff>
      <xdr:row>5</xdr:row>
      <xdr:rowOff>166320</xdr:rowOff>
    </xdr:from>
    <xdr:to>
      <xdr:col>11</xdr:col>
      <xdr:colOff>45720</xdr:colOff>
      <xdr:row>26</xdr:row>
      <xdr:rowOff>15240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AF61D49-28C1-48D8-8AE6-7DFD5C88E1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297180</xdr:colOff>
      <xdr:row>7</xdr:row>
      <xdr:rowOff>30486</xdr:rowOff>
    </xdr:from>
    <xdr:to>
      <xdr:col>17</xdr:col>
      <xdr:colOff>586740</xdr:colOff>
      <xdr:row>29</xdr:row>
      <xdr:rowOff>99060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4EE1C3F-EF61-EAD3-E02B-6F8E0CC1AD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186690</xdr:colOff>
      <xdr:row>5</xdr:row>
      <xdr:rowOff>130491</xdr:rowOff>
    </xdr:from>
    <xdr:to>
      <xdr:col>16</xdr:col>
      <xdr:colOff>441960</xdr:colOff>
      <xdr:row>24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65FE79B-3636-44B6-95D6-F7488A1058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192403</xdr:colOff>
      <xdr:row>5</xdr:row>
      <xdr:rowOff>120014</xdr:rowOff>
    </xdr:from>
    <xdr:to>
      <xdr:col>16</xdr:col>
      <xdr:colOff>135255</xdr:colOff>
      <xdr:row>26</xdr:row>
      <xdr:rowOff>5715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67C6F95-64CB-4E8B-B817-51759547F2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201930</xdr:colOff>
      <xdr:row>6</xdr:row>
      <xdr:rowOff>28574</xdr:rowOff>
    </xdr:from>
    <xdr:to>
      <xdr:col>18</xdr:col>
      <xdr:colOff>137160</xdr:colOff>
      <xdr:row>27</xdr:row>
      <xdr:rowOff>99059</xdr:rowOff>
    </xdr:to>
    <xdr:graphicFrame macro="">
      <xdr:nvGraphicFramePr>
        <xdr:cNvPr id="40149229" name="Chart 3">
          <a:extLst>
            <a:ext uri="{FF2B5EF4-FFF2-40B4-BE49-F238E27FC236}">
              <a16:creationId xmlns:a16="http://schemas.microsoft.com/office/drawing/2014/main" id="{0E95E4FD-C59C-48A7-957C-B7879ECBBA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0.02113</cdr:x>
      <cdr:y>0.93995</cdr:y>
    </cdr:from>
    <cdr:to>
      <cdr:x>0.95662</cdr:x>
      <cdr:y>0.98501</cdr:y>
    </cdr:to>
    <cdr:sp macro="" textlink="">
      <cdr:nvSpPr>
        <cdr:cNvPr id="12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094" y="3763202"/>
          <a:ext cx="5099354" cy="1773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0000"/>
              </a:solidFill>
              <a:latin typeface="Gotham Book" panose="02000603040000020004" pitchFamily="2" charset="0"/>
              <a:cs typeface="Arial" pitchFamily="34" charset="0"/>
            </a:rPr>
            <a:t>Fuente: </a:t>
          </a:r>
          <a:r>
            <a:rPr lang="es-ES" sz="800" b="0" i="0" strike="noStrike" baseline="0">
              <a:solidFill>
                <a:srgbClr val="000000"/>
              </a:solidFill>
              <a:latin typeface="Gotham Book" panose="02000603040000020004" pitchFamily="2" charset="0"/>
              <a:cs typeface="Arial" pitchFamily="34" charset="0"/>
            </a:rPr>
            <a:t>INEC</a:t>
          </a:r>
          <a:r>
            <a:rPr lang="es-ES" sz="800" b="0" i="0" strike="noStrike">
              <a:solidFill>
                <a:srgbClr val="000000"/>
              </a:solidFill>
              <a:latin typeface="Gotham Book" panose="02000603040000020004" pitchFamily="2" charset="0"/>
              <a:cs typeface="Arial" pitchFamily="34" charset="0"/>
            </a:rPr>
            <a:t>.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_rels/sheet13.xml.rels><?xml version="1.0" encoding="UTF-8" standalone="no"?>
<Relationships xmlns="http://schemas.openxmlformats.org/package/2006/relationships">
<Relationship Id="rId1" Target="../drawings/drawing7.xml" Type="http://schemas.openxmlformats.org/officeDocument/2006/relationships/drawing"/>
</Relationships>

</file>

<file path=xl/worksheets/_rels/sheet16.xml.rels><?xml version="1.0" encoding="UTF-8" standalone="no"?>
<Relationships xmlns="http://schemas.openxmlformats.org/package/2006/relationships">
<Relationship Id="rId1" Target="../drawings/drawing8.xml" Type="http://schemas.openxmlformats.org/officeDocument/2006/relationships/drawing"/>
</Relationships>

</file>

<file path=xl/worksheets/_rels/sheet19.xml.rels><?xml version="1.0" encoding="UTF-8" standalone="no"?>
<Relationships xmlns="http://schemas.openxmlformats.org/package/2006/relationships">
<Relationship Id="rId1" Target="../printerSettings/printerSettings2.bin" Type="http://schemas.openxmlformats.org/officeDocument/2006/relationships/printerSettings"/>
</Relationships>

</file>

<file path=xl/worksheets/_rels/sheet20.xml.rels><?xml version="1.0" encoding="UTF-8" standalone="no"?>
<Relationships xmlns="http://schemas.openxmlformats.org/package/2006/relationships">
<Relationship Id="rId1" Target="../drawings/drawing10.xml" Type="http://schemas.openxmlformats.org/officeDocument/2006/relationships/drawing"/>
</Relationships>

</file>

<file path=xl/worksheets/_rels/sheet22.xml.rels><?xml version="1.0" encoding="UTF-8" standalone="no"?>
<Relationships xmlns="http://schemas.openxmlformats.org/package/2006/relationships">
<Relationship Id="rId1" Target="../printerSettings/printerSettings3.bin" Type="http://schemas.openxmlformats.org/officeDocument/2006/relationships/printerSettings"/>
<Relationship Id="rId2" Target="../drawings/drawing11.xml" Type="http://schemas.openxmlformats.org/officeDocument/2006/relationships/drawing"/>
</Relationships>

</file>

<file path=xl/worksheets/_rels/sheet23.xml.rels><?xml version="1.0" encoding="UTF-8" standalone="no"?>
<Relationships xmlns="http://schemas.openxmlformats.org/package/2006/relationships">
<Relationship Id="rId1" Target="../printerSettings/printerSettings4.bin" Type="http://schemas.openxmlformats.org/officeDocument/2006/relationships/printerSettings"/>
<Relationship Id="rId2" Target="../drawings/drawing12.xml" Type="http://schemas.openxmlformats.org/officeDocument/2006/relationships/drawing"/>
</Relationships>

</file>

<file path=xl/worksheets/_rels/sheet25.xml.rels><?xml version="1.0" encoding="UTF-8" standalone="no"?>
<Relationships xmlns="http://schemas.openxmlformats.org/package/2006/relationships">
<Relationship Id="rId1" Target="../printerSettings/printerSettings5.bin" Type="http://schemas.openxmlformats.org/officeDocument/2006/relationships/printerSettings"/>
</Relationships>

</file>

<file path=xl/worksheets/_rels/sheet26.xml.rels><?xml version="1.0" encoding="UTF-8" standalone="no"?>
<Relationships xmlns="http://schemas.openxmlformats.org/package/2006/relationships">
<Relationship Id="rId1" Target="../drawings/drawing13.xml" Type="http://schemas.openxmlformats.org/officeDocument/2006/relationships/drawing"/>
</Relationships>

</file>

<file path=xl/worksheets/_rels/sheet3.xml.rels><?xml version="1.0" encoding="UTF-8" standalone="no"?>
<Relationships xmlns="http://schemas.openxmlformats.org/package/2006/relationships">
<Relationship Id="rId1" Target="../drawings/drawing2.xml" Type="http://schemas.openxmlformats.org/officeDocument/2006/relationships/drawing"/>
</Relationships>

</file>

<file path=xl/worksheets/_rels/sheet33.xml.rels><?xml version="1.0" encoding="UTF-8" standalone="no"?>
<Relationships xmlns="http://schemas.openxmlformats.org/package/2006/relationships">
<Relationship Id="rId1" Target="../drawings/drawing14.xml" Type="http://schemas.openxmlformats.org/officeDocument/2006/relationships/drawing"/>
</Relationships>

</file>

<file path=xl/worksheets/_rels/sheet34.xml.rels><?xml version="1.0" encoding="UTF-8" standalone="no"?>
<Relationships xmlns="http://schemas.openxmlformats.org/package/2006/relationships">
<Relationship Id="rId1" Target="../drawings/drawing15.xml" Type="http://schemas.openxmlformats.org/officeDocument/2006/relationships/drawing"/>
</Relationships>

</file>

<file path=xl/worksheets/_rels/sheet36.xml.rels><?xml version="1.0" encoding="UTF-8" standalone="no"?>
<Relationships xmlns="http://schemas.openxmlformats.org/package/2006/relationships">
<Relationship Id="rId1" Target="../drawings/drawing17.xml" Type="http://schemas.openxmlformats.org/officeDocument/2006/relationships/drawing"/>
</Relationships>

</file>

<file path=xl/worksheets/_rels/sheet37.xml.rels><?xml version="1.0" encoding="UTF-8" standalone="no"?>
<Relationships xmlns="http://schemas.openxmlformats.org/package/2006/relationships">
<Relationship Id="rId1" Target="../drawings/drawing18.xml" Type="http://schemas.openxmlformats.org/officeDocument/2006/relationships/drawing"/>
</Relationships>

</file>

<file path=xl/worksheets/_rels/sheet38.xml.rels><?xml version="1.0" encoding="UTF-8" standalone="no"?>
<Relationships xmlns="http://schemas.openxmlformats.org/package/2006/relationships">
<Relationship Id="rId1" Target="../drawings/drawing19.xml" Type="http://schemas.openxmlformats.org/officeDocument/2006/relationships/drawing"/>
</Relationships>

</file>

<file path=xl/worksheets/_rels/sheet39.xml.rels><?xml version="1.0" encoding="UTF-8" standalone="no"?>
<Relationships xmlns="http://schemas.openxmlformats.org/package/2006/relationships">
<Relationship Id="rId1" Target="../drawings/drawing20.xml" Type="http://schemas.openxmlformats.org/officeDocument/2006/relationships/drawing"/>
</Relationships>

</file>

<file path=xl/worksheets/_rels/sheet4.xml.rels><?xml version="1.0" encoding="UTF-8" standalone="no"?>
<Relationships xmlns="http://schemas.openxmlformats.org/package/2006/relationships">
<Relationship Id="rId1" Target="../drawings/drawing3.xml" Type="http://schemas.openxmlformats.org/officeDocument/2006/relationships/drawing"/>
</Relationships>

</file>

<file path=xl/worksheets/_rels/sheet40.xml.rels><?xml version="1.0" encoding="UTF-8" standalone="no"?>
<Relationships xmlns="http://schemas.openxmlformats.org/package/2006/relationships">
<Relationship Id="rId1" Target="../drawings/drawing21.xml" Type="http://schemas.openxmlformats.org/officeDocument/2006/relationships/drawing"/>
</Relationships>

</file>

<file path=xl/worksheets/_rels/sheet42.xml.rels><?xml version="1.0" encoding="UTF-8" standalone="no"?>
<Relationships xmlns="http://schemas.openxmlformats.org/package/2006/relationships">
<Relationship Id="rId1" Target="../drawings/drawing22.xml" Type="http://schemas.openxmlformats.org/officeDocument/2006/relationships/drawing"/>
</Relationships>

</file>

<file path=xl/worksheets/_rels/sheet5.xml.rels><?xml version="1.0" encoding="UTF-8" standalone="no"?>
<Relationships xmlns="http://schemas.openxmlformats.org/package/2006/relationships">
<Relationship Id="rId1" Target="../drawings/drawing4.xml" Type="http://schemas.openxmlformats.org/officeDocument/2006/relationships/drawing"/>
</Relationships>

</file>

<file path=xl/worksheets/_rels/sheet51.xml.rels><?xml version="1.0" encoding="UTF-8" standalone="no"?>
<Relationships xmlns="http://schemas.openxmlformats.org/package/2006/relationships">
<Relationship Id="rId1" Target="../drawings/drawing23.xml" Type="http://schemas.openxmlformats.org/officeDocument/2006/relationships/drawing"/>
</Relationships>

</file>

<file path=xl/worksheets/_rels/sheet52.xml.rels><?xml version="1.0" encoding="UTF-8" standalone="no"?>
<Relationships xmlns="http://schemas.openxmlformats.org/package/2006/relationships">
<Relationship Id="rId1" Target="../drawings/drawing24.xml" Type="http://schemas.openxmlformats.org/officeDocument/2006/relationships/drawing"/>
</Relationships>

</file>

<file path=xl/worksheets/_rels/sheet6.xml.rels><?xml version="1.0" encoding="UTF-8" standalone="no"?>
<Relationships xmlns="http://schemas.openxmlformats.org/package/2006/relationships">
<Relationship Id="rId1" Target="../drawings/drawing5.xml" Type="http://schemas.openxmlformats.org/officeDocument/2006/relationships/drawing"/>
</Relationships>

</file>

<file path=xl/worksheets/_rels/sheet61.xml.rels><?xml version="1.0" encoding="UTF-8" standalone="no"?>
<Relationships xmlns="http://schemas.openxmlformats.org/package/2006/relationships">
<Relationship Id="rId1" Target="../drawings/drawing26.xml" Type="http://schemas.openxmlformats.org/officeDocument/2006/relationships/drawing"/>
</Relationships>

</file>

<file path=xl/worksheets/_rels/sheet65.xml.rels><?xml version="1.0" encoding="UTF-8" standalone="no"?>
<Relationships xmlns="http://schemas.openxmlformats.org/package/2006/relationships">
<Relationship Id="rId1" Target="../drawings/drawing27.xml" Type="http://schemas.openxmlformats.org/officeDocument/2006/relationships/drawing"/>
</Relationships>

</file>

<file path=xl/worksheets/_rels/sheet66.xml.rels><?xml version="1.0" encoding="UTF-8" standalone="no"?>
<Relationships xmlns="http://schemas.openxmlformats.org/package/2006/relationships">
<Relationship Id="rId1" Target="../drawings/drawing28.xml" Type="http://schemas.openxmlformats.org/officeDocument/2006/relationships/drawing"/>
</Relationships>

</file>

<file path=xl/worksheets/_rels/sheet67.xml.rels><?xml version="1.0" encoding="UTF-8" standalone="no"?>
<Relationships xmlns="http://schemas.openxmlformats.org/package/2006/relationships">
<Relationship Id="rId1" Target="../drawings/drawing29.xml" Type="http://schemas.openxmlformats.org/officeDocument/2006/relationships/drawing"/>
</Relationships>

</file>

<file path=xl/worksheets/_rels/sheet69.xml.rels><?xml version="1.0" encoding="UTF-8" standalone="no"?>
<Relationships xmlns="http://schemas.openxmlformats.org/package/2006/relationships">
<Relationship Id="rId1" Target="../drawings/drawing30.xml" Type="http://schemas.openxmlformats.org/officeDocument/2006/relationships/drawing"/>
</Relationships>

</file>

<file path=xl/worksheets/_rels/sheet7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/Relationships>

</file>

<file path=xl/worksheets/_rels/sheet9.xml.rels><?xml version="1.0" encoding="UTF-8" standalone="no"?>
<Relationships xmlns="http://schemas.openxmlformats.org/package/2006/relationships">
<Relationship Id="rId1" Target="../drawings/drawing6.xml" Type="http://schemas.openxmlformats.org/officeDocument/2006/relationships/drawing"/>
</Relationships>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ABFC2"/>
  </sheetPr>
  <dimension ref="B1:J24"/>
  <sheetViews>
    <sheetView showGridLines="0" tabSelected="1" zoomScaleNormal="100" workbookViewId="0">
      <selection activeCell="C73" sqref="C73"/>
    </sheetView>
  </sheetViews>
  <sheetFormatPr baseColWidth="10" defaultRowHeight="13.2"/>
  <cols>
    <col min="1" max="1" width="38.6640625" customWidth="1"/>
    <col min="2" max="2" width="11.44140625" hidden="1" customWidth="1"/>
    <col min="3" max="3" width="11.44140625" customWidth="1"/>
    <col min="9" max="9" width="11.44140625" customWidth="1"/>
    <col min="10" max="10" width="37.6640625" customWidth="1"/>
  </cols>
  <sheetData>
    <row r="1" spans="3:10" ht="9" customHeight="1"/>
    <row r="8" spans="3:10" ht="28.5" customHeight="1">
      <c r="C8" s="447" t="s">
        <v>1078</v>
      </c>
      <c r="D8" s="447"/>
      <c r="E8" s="447"/>
      <c r="F8" s="447"/>
      <c r="G8" s="447"/>
      <c r="H8" s="447"/>
      <c r="I8" s="447"/>
      <c r="J8" s="447"/>
    </row>
    <row r="9" spans="3:10">
      <c r="C9" s="227"/>
      <c r="D9" s="227"/>
      <c r="E9" s="227"/>
      <c r="F9" s="227"/>
      <c r="G9" s="227"/>
      <c r="H9" s="227"/>
      <c r="I9" s="227"/>
      <c r="J9" s="227"/>
    </row>
    <row r="10" spans="3:10" ht="22.2">
      <c r="C10" s="448" t="s">
        <v>1080</v>
      </c>
      <c r="D10" s="448"/>
      <c r="E10" s="448"/>
      <c r="F10" s="448"/>
      <c r="G10" s="448"/>
      <c r="H10" s="448"/>
      <c r="I10" s="448"/>
      <c r="J10" s="448"/>
    </row>
    <row r="11" spans="3:10" ht="18" customHeight="1" thickBot="1">
      <c r="C11" s="230"/>
      <c r="D11" s="230"/>
      <c r="E11" s="230"/>
      <c r="F11" s="230"/>
      <c r="G11" s="230"/>
      <c r="H11" s="230"/>
      <c r="I11" s="230"/>
      <c r="J11" s="230"/>
    </row>
    <row r="12" spans="3:10" ht="90" customHeight="1" thickBot="1">
      <c r="C12" s="449" t="s">
        <v>959</v>
      </c>
      <c r="D12" s="450"/>
      <c r="E12" s="450"/>
      <c r="F12" s="450"/>
      <c r="G12" s="450"/>
      <c r="H12" s="450"/>
      <c r="I12" s="450"/>
      <c r="J12" s="451"/>
    </row>
    <row r="13" spans="3:10">
      <c r="C13" s="227"/>
      <c r="D13" s="227"/>
      <c r="E13" s="227"/>
      <c r="F13" s="227"/>
      <c r="G13" s="227"/>
      <c r="H13" s="227"/>
      <c r="I13" s="227"/>
      <c r="J13" s="227"/>
    </row>
    <row r="14" spans="3:10" ht="16.8">
      <c r="C14" s="446" t="s">
        <v>444</v>
      </c>
      <c r="D14" s="446"/>
      <c r="E14" s="446"/>
      <c r="F14" s="446"/>
      <c r="G14" s="446"/>
      <c r="H14" s="446"/>
      <c r="I14" s="446"/>
      <c r="J14" s="446"/>
    </row>
    <row r="15" spans="3:10">
      <c r="C15" s="227"/>
      <c r="D15" s="227"/>
      <c r="E15" s="227"/>
      <c r="F15" s="227"/>
      <c r="G15" s="227"/>
      <c r="H15" s="227"/>
      <c r="I15" s="227"/>
      <c r="J15" s="227"/>
    </row>
    <row r="16" spans="3:10" ht="15">
      <c r="C16" s="231" t="s">
        <v>437</v>
      </c>
      <c r="D16" s="232"/>
      <c r="E16" s="445" t="s">
        <v>441</v>
      </c>
      <c r="F16" s="445"/>
      <c r="G16" s="445"/>
      <c r="H16" s="445"/>
      <c r="I16" s="445"/>
      <c r="J16" s="445"/>
    </row>
    <row r="17" spans="3:10" ht="15">
      <c r="C17" s="231" t="s">
        <v>438</v>
      </c>
      <c r="D17" s="232"/>
      <c r="E17" s="445" t="s">
        <v>586</v>
      </c>
      <c r="F17" s="445"/>
      <c r="G17" s="445"/>
      <c r="H17" s="445"/>
      <c r="I17" s="445"/>
      <c r="J17" s="445"/>
    </row>
    <row r="18" spans="3:10" ht="15">
      <c r="C18" s="231" t="s">
        <v>439</v>
      </c>
      <c r="D18" s="232"/>
      <c r="E18" s="445" t="s">
        <v>442</v>
      </c>
      <c r="F18" s="445"/>
      <c r="G18" s="445"/>
      <c r="H18" s="445"/>
      <c r="I18" s="445"/>
      <c r="J18" s="445"/>
    </row>
    <row r="19" spans="3:10" ht="15">
      <c r="C19" s="231" t="s">
        <v>440</v>
      </c>
      <c r="D19" s="232"/>
      <c r="E19" s="445" t="s">
        <v>443</v>
      </c>
      <c r="F19" s="445"/>
      <c r="G19" s="445"/>
      <c r="H19" s="445"/>
      <c r="I19" s="445"/>
      <c r="J19" s="445"/>
    </row>
    <row r="20" spans="3:10" ht="15">
      <c r="C20" s="231" t="s">
        <v>489</v>
      </c>
      <c r="D20" s="232"/>
      <c r="E20" s="445" t="s">
        <v>490</v>
      </c>
      <c r="F20" s="445"/>
      <c r="G20" s="445"/>
      <c r="H20" s="445"/>
      <c r="I20" s="445"/>
      <c r="J20" s="445"/>
    </row>
    <row r="24" spans="3:10">
      <c r="C24" s="396"/>
    </row>
  </sheetData>
  <mergeCells count="9">
    <mergeCell ref="E20:J20"/>
    <mergeCell ref="E19:J19"/>
    <mergeCell ref="C14:J14"/>
    <mergeCell ref="C8:J8"/>
    <mergeCell ref="C10:J10"/>
    <mergeCell ref="C12:J12"/>
    <mergeCell ref="E16:J16"/>
    <mergeCell ref="E17:J17"/>
    <mergeCell ref="E18:J18"/>
  </mergeCells>
  <hyperlinks>
    <hyperlink ref="E16:J16" location="'Capitulo 1'!A15" display="Área de vivienda en la economía nacional" xr:uid="{00000000-0004-0000-0000-000000000000}"/>
    <hyperlink ref="E17:J17" location="'Capitulo 2'!A15" display="Construcción residencial en Costa Rica" xr:uid="{00000000-0004-0000-0000-000001000000}"/>
    <hyperlink ref="E18:J18" location="'Capitulo 3'!A15" display="Situación de la vivienda en Costa Rica " xr:uid="{00000000-0004-0000-0000-000002000000}"/>
    <hyperlink ref="E19:J19" location="'Capitulo 4'!A15" display="Aporte del SFNV al área habitacional  " xr:uid="{00000000-0004-0000-0000-000003000000}"/>
    <hyperlink ref="E20:J20" location="'Capitulo 5'!A15" display="Metas de Desarrollo Sostenible  " xr:uid="{00000000-0004-0000-0000-000004000000}"/>
  </hyperlinks>
  <pageMargins left="0.7" right="0.7" top="0.75" bottom="0.75" header="0.3" footer="0.3"/>
  <pageSetup orientation="portrait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28"/>
  <sheetViews>
    <sheetView showGridLines="0" zoomScaleNormal="100" workbookViewId="0">
      <pane ySplit="4" topLeftCell="A5" activePane="bottomLeft" state="frozen"/>
      <selection pane="bottomLeft" activeCell="B4" sqref="B4"/>
    </sheetView>
  </sheetViews>
  <sheetFormatPr baseColWidth="10" defaultColWidth="11.44140625" defaultRowHeight="13.8"/>
  <cols>
    <col min="1" max="1" width="11.44140625" customWidth="1"/>
    <col min="2" max="2" width="29.109375" style="15" bestFit="1" customWidth="1"/>
    <col min="3" max="3" width="19.109375" style="15" customWidth="1"/>
    <col min="4" max="4" width="14.33203125" style="15" customWidth="1"/>
    <col min="5" max="5" width="25" style="15" customWidth="1"/>
    <col min="6" max="6" width="18.5546875" style="15" customWidth="1"/>
    <col min="7" max="7" width="11.44140625" style="15" customWidth="1"/>
    <col min="8" max="8" width="12.109375" style="15" bestFit="1" customWidth="1"/>
    <col min="9" max="10" width="11.44140625" style="15" customWidth="1"/>
  </cols>
  <sheetData>
    <row r="1" spans="1:10" ht="14.4">
      <c r="B1" s="28"/>
      <c r="C1" s="28"/>
      <c r="D1" s="28"/>
      <c r="E1" s="10"/>
    </row>
    <row r="2" spans="1:10" ht="15.75" customHeight="1">
      <c r="B2" s="493" t="s">
        <v>279</v>
      </c>
      <c r="C2" s="493"/>
      <c r="D2" s="493"/>
      <c r="E2" s="493"/>
      <c r="F2" s="493"/>
    </row>
    <row r="3" spans="1:10" ht="51.75" customHeight="1" thickBot="1">
      <c r="B3" s="489" t="s">
        <v>1168</v>
      </c>
      <c r="C3" s="489"/>
      <c r="D3" s="489"/>
      <c r="E3" s="489"/>
      <c r="F3" s="489"/>
    </row>
    <row r="4" spans="1:10" ht="69" customHeight="1" thickTop="1" thickBot="1">
      <c r="B4" s="294" t="s">
        <v>15</v>
      </c>
      <c r="C4" s="294" t="s">
        <v>97</v>
      </c>
      <c r="D4" s="294" t="s">
        <v>98</v>
      </c>
      <c r="E4" s="294" t="s">
        <v>95</v>
      </c>
      <c r="F4" s="294" t="s">
        <v>99</v>
      </c>
    </row>
    <row r="5" spans="1:10" ht="17.100000000000001" customHeight="1" thickTop="1" thickBot="1">
      <c r="B5" s="262" t="s">
        <v>102</v>
      </c>
      <c r="C5" s="431">
        <v>21578</v>
      </c>
      <c r="D5" s="431">
        <v>2259526</v>
      </c>
      <c r="E5" s="431">
        <v>695630336</v>
      </c>
      <c r="F5" s="431">
        <f>+E5/C5</f>
        <v>32237.943090184446</v>
      </c>
      <c r="G5" s="32"/>
      <c r="H5" s="32"/>
      <c r="I5" s="32"/>
      <c r="J5" s="32"/>
    </row>
    <row r="6" spans="1:10" ht="17.100000000000001" customHeight="1" thickTop="1" thickBot="1">
      <c r="A6" s="29"/>
      <c r="B6" s="262" t="s">
        <v>331</v>
      </c>
      <c r="C6" s="431">
        <v>289</v>
      </c>
      <c r="D6" s="431" t="s">
        <v>1338</v>
      </c>
      <c r="E6" s="431" t="s">
        <v>1339</v>
      </c>
      <c r="F6" s="431">
        <f>+E6/C6</f>
        <v>57607.228373702419</v>
      </c>
      <c r="H6" s="32"/>
    </row>
    <row r="7" spans="1:10" ht="17.100000000000001" customHeight="1" thickTop="1" thickBot="1">
      <c r="B7" s="262" t="s">
        <v>332</v>
      </c>
      <c r="C7" s="431">
        <v>191</v>
      </c>
      <c r="D7" s="431" t="s">
        <v>1169</v>
      </c>
      <c r="E7" s="431" t="s">
        <v>1170</v>
      </c>
      <c r="F7" s="431">
        <f>+E7/C7</f>
        <v>135986.37696335078</v>
      </c>
    </row>
    <row r="8" spans="1:10" ht="17.100000000000001" customHeight="1" thickTop="1" thickBot="1">
      <c r="B8" s="262" t="s">
        <v>333</v>
      </c>
      <c r="C8" s="431">
        <v>101</v>
      </c>
      <c r="D8" s="431" t="s">
        <v>1171</v>
      </c>
      <c r="E8" s="431" t="s">
        <v>1172</v>
      </c>
      <c r="F8" s="431">
        <f t="shared" ref="F8:F69" si="0">+E8/C8</f>
        <v>29326.059405940596</v>
      </c>
    </row>
    <row r="9" spans="1:10" ht="17.100000000000001" customHeight="1" thickTop="1" thickBot="1">
      <c r="B9" s="262" t="s">
        <v>200</v>
      </c>
      <c r="C9" s="431">
        <v>152</v>
      </c>
      <c r="D9" s="431" t="s">
        <v>1173</v>
      </c>
      <c r="E9" s="431" t="s">
        <v>1174</v>
      </c>
      <c r="F9" s="431">
        <f t="shared" si="0"/>
        <v>20552.026315789473</v>
      </c>
    </row>
    <row r="10" spans="1:10" ht="17.100000000000001" customHeight="1" thickTop="1" thickBot="1">
      <c r="B10" s="262" t="s">
        <v>201</v>
      </c>
      <c r="C10" s="431">
        <v>90</v>
      </c>
      <c r="D10" s="431" t="s">
        <v>1175</v>
      </c>
      <c r="E10" s="431" t="s">
        <v>1176</v>
      </c>
      <c r="F10" s="431">
        <f t="shared" si="0"/>
        <v>18325.322222222221</v>
      </c>
    </row>
    <row r="11" spans="1:10" ht="17.100000000000001" customHeight="1" thickTop="1" thickBot="1">
      <c r="B11" s="262" t="s">
        <v>334</v>
      </c>
      <c r="C11" s="431">
        <v>105</v>
      </c>
      <c r="D11" s="431" t="s">
        <v>1177</v>
      </c>
      <c r="E11" s="431" t="s">
        <v>1178</v>
      </c>
      <c r="F11" s="431">
        <f t="shared" si="0"/>
        <v>20365.561904761904</v>
      </c>
    </row>
    <row r="12" spans="1:10" ht="17.100000000000001" customHeight="1" thickTop="1" thickBot="1">
      <c r="B12" s="262" t="s">
        <v>335</v>
      </c>
      <c r="C12" s="431">
        <v>113</v>
      </c>
      <c r="D12" s="431" t="s">
        <v>1179</v>
      </c>
      <c r="E12" s="431" t="s">
        <v>1180</v>
      </c>
      <c r="F12" s="431">
        <f t="shared" si="0"/>
        <v>32964.185840707964</v>
      </c>
    </row>
    <row r="13" spans="1:10" ht="17.100000000000001" customHeight="1" thickTop="1" thickBot="1">
      <c r="B13" s="262" t="s">
        <v>336</v>
      </c>
      <c r="C13" s="431">
        <v>134</v>
      </c>
      <c r="D13" s="431" t="s">
        <v>1181</v>
      </c>
      <c r="E13" s="431" t="s">
        <v>1182</v>
      </c>
      <c r="F13" s="431">
        <f t="shared" si="0"/>
        <v>54730.320895522389</v>
      </c>
    </row>
    <row r="14" spans="1:10" ht="17.100000000000001" customHeight="1" thickTop="1" thickBot="1">
      <c r="B14" s="262" t="s">
        <v>337</v>
      </c>
      <c r="C14" s="431">
        <v>439</v>
      </c>
      <c r="D14" s="431" t="s">
        <v>1183</v>
      </c>
      <c r="E14" s="431" t="s">
        <v>1184</v>
      </c>
      <c r="F14" s="431">
        <f t="shared" si="0"/>
        <v>80942.052391799545</v>
      </c>
    </row>
    <row r="15" spans="1:10" ht="17.100000000000001" customHeight="1" thickTop="1" thickBot="1">
      <c r="B15" s="262" t="s">
        <v>338</v>
      </c>
      <c r="C15" s="431">
        <v>59</v>
      </c>
      <c r="D15" s="431" t="s">
        <v>1185</v>
      </c>
      <c r="E15" s="431" t="s">
        <v>1186</v>
      </c>
      <c r="F15" s="431">
        <f t="shared" si="0"/>
        <v>55093.745762711864</v>
      </c>
    </row>
    <row r="16" spans="1:10" ht="17.100000000000001" customHeight="1" thickTop="1" thickBot="1">
      <c r="B16" s="262" t="s">
        <v>406</v>
      </c>
      <c r="C16" s="431">
        <v>39</v>
      </c>
      <c r="D16" s="431" t="s">
        <v>1187</v>
      </c>
      <c r="E16" s="431" t="s">
        <v>1188</v>
      </c>
      <c r="F16" s="431">
        <f t="shared" si="0"/>
        <v>47101.461538461539</v>
      </c>
    </row>
    <row r="17" spans="1:8" ht="17.100000000000001" customHeight="1" thickTop="1" thickBot="1">
      <c r="B17" s="262" t="s">
        <v>339</v>
      </c>
      <c r="C17" s="431">
        <v>89</v>
      </c>
      <c r="D17" s="431" t="s">
        <v>1189</v>
      </c>
      <c r="E17" s="431" t="s">
        <v>1190</v>
      </c>
      <c r="F17" s="431">
        <f t="shared" si="0"/>
        <v>16809.247191011236</v>
      </c>
    </row>
    <row r="18" spans="1:8" ht="17.100000000000001" customHeight="1" thickTop="1" thickBot="1">
      <c r="B18" s="262" t="s">
        <v>340</v>
      </c>
      <c r="C18" s="431">
        <v>20</v>
      </c>
      <c r="D18" s="431" t="s">
        <v>1191</v>
      </c>
      <c r="E18" s="431" t="s">
        <v>1192</v>
      </c>
      <c r="F18" s="431">
        <f t="shared" si="0"/>
        <v>28074.7</v>
      </c>
    </row>
    <row r="19" spans="1:8" ht="17.100000000000001" customHeight="1" thickTop="1" thickBot="1">
      <c r="B19" s="262" t="s">
        <v>341</v>
      </c>
      <c r="C19" s="431">
        <v>78</v>
      </c>
      <c r="D19" s="431" t="s">
        <v>1193</v>
      </c>
      <c r="E19" s="431" t="s">
        <v>1194</v>
      </c>
      <c r="F19" s="431">
        <f t="shared" si="0"/>
        <v>44358.679487179485</v>
      </c>
    </row>
    <row r="20" spans="1:8" ht="17.100000000000001" customHeight="1" thickTop="1" thickBot="1">
      <c r="B20" s="262" t="s">
        <v>342</v>
      </c>
      <c r="C20" s="431">
        <v>137</v>
      </c>
      <c r="D20" s="431" t="s">
        <v>1195</v>
      </c>
      <c r="E20" s="431" t="s">
        <v>1196</v>
      </c>
      <c r="F20" s="431">
        <f t="shared" si="0"/>
        <v>47266.255474452555</v>
      </c>
    </row>
    <row r="21" spans="1:8" ht="17.100000000000001" customHeight="1" thickTop="1" thickBot="1">
      <c r="B21" s="262" t="s">
        <v>210</v>
      </c>
      <c r="C21" s="431">
        <v>61</v>
      </c>
      <c r="D21" s="431" t="s">
        <v>1197</v>
      </c>
      <c r="E21" s="431" t="s">
        <v>1198</v>
      </c>
      <c r="F21" s="431">
        <f t="shared" si="0"/>
        <v>21176.524590163935</v>
      </c>
    </row>
    <row r="22" spans="1:8" ht="17.100000000000001" customHeight="1" thickTop="1" thickBot="1">
      <c r="B22" s="262" t="s">
        <v>211</v>
      </c>
      <c r="C22" s="431">
        <v>98</v>
      </c>
      <c r="D22" s="431" t="s">
        <v>1199</v>
      </c>
      <c r="E22" s="431" t="s">
        <v>1200</v>
      </c>
      <c r="F22" s="431">
        <f t="shared" si="0"/>
        <v>22892.173469387755</v>
      </c>
    </row>
    <row r="23" spans="1:8" ht="17.100000000000001" customHeight="1" thickTop="1" thickBot="1">
      <c r="B23" s="262" t="s">
        <v>343</v>
      </c>
      <c r="C23" s="431">
        <v>53</v>
      </c>
      <c r="D23" s="431" t="s">
        <v>1201</v>
      </c>
      <c r="E23" s="431" t="s">
        <v>1202</v>
      </c>
      <c r="F23" s="431">
        <f t="shared" si="0"/>
        <v>113581.98113207547</v>
      </c>
    </row>
    <row r="24" spans="1:8" ht="17.100000000000001" customHeight="1" thickTop="1" thickBot="1">
      <c r="B24" s="262" t="s">
        <v>213</v>
      </c>
      <c r="C24" s="431" t="s">
        <v>1203</v>
      </c>
      <c r="D24" s="431" t="s">
        <v>1204</v>
      </c>
      <c r="E24" s="431" t="s">
        <v>1205</v>
      </c>
      <c r="F24" s="431">
        <f t="shared" si="0"/>
        <v>17472.733333333334</v>
      </c>
      <c r="H24" s="32"/>
    </row>
    <row r="25" spans="1:8" ht="17.100000000000001" customHeight="1" thickTop="1" thickBot="1">
      <c r="B25" s="262" t="s">
        <v>214</v>
      </c>
      <c r="C25" s="431">
        <v>29</v>
      </c>
      <c r="D25" s="431" t="s">
        <v>1206</v>
      </c>
      <c r="E25" s="431" t="s">
        <v>1207</v>
      </c>
      <c r="F25" s="431">
        <f t="shared" si="0"/>
        <v>15932.034482758621</v>
      </c>
    </row>
    <row r="26" spans="1:8" ht="17.100000000000001" customHeight="1" thickTop="1" thickBot="1">
      <c r="A26" s="29"/>
      <c r="B26" s="262" t="s">
        <v>344</v>
      </c>
      <c r="C26" s="431">
        <v>609</v>
      </c>
      <c r="D26" s="431" t="s">
        <v>1208</v>
      </c>
      <c r="E26" s="431" t="s">
        <v>1209</v>
      </c>
      <c r="F26" s="431">
        <f t="shared" si="0"/>
        <v>49125.139573070606</v>
      </c>
    </row>
    <row r="27" spans="1:8" ht="17.100000000000001" customHeight="1" thickTop="1" thickBot="1">
      <c r="B27" s="262" t="s">
        <v>216</v>
      </c>
      <c r="C27" s="431">
        <v>604</v>
      </c>
      <c r="D27" s="431" t="s">
        <v>1210</v>
      </c>
      <c r="E27" s="431" t="s">
        <v>1211</v>
      </c>
      <c r="F27" s="431">
        <f t="shared" si="0"/>
        <v>22189.854304635763</v>
      </c>
    </row>
    <row r="28" spans="1:8" ht="17.100000000000001" customHeight="1" thickTop="1" thickBot="1">
      <c r="B28" s="262" t="s">
        <v>217</v>
      </c>
      <c r="C28" s="431">
        <v>505</v>
      </c>
      <c r="D28" s="431" t="s">
        <v>1212</v>
      </c>
      <c r="E28" s="431" t="s">
        <v>1213</v>
      </c>
      <c r="F28" s="431">
        <f t="shared" si="0"/>
        <v>33609.572277227722</v>
      </c>
    </row>
    <row r="29" spans="1:8" ht="17.100000000000001" customHeight="1" thickTop="1" thickBot="1">
      <c r="B29" s="262" t="s">
        <v>218</v>
      </c>
      <c r="C29" s="431">
        <v>124</v>
      </c>
      <c r="D29" s="431" t="s">
        <v>1214</v>
      </c>
      <c r="E29" s="431" t="s">
        <v>1215</v>
      </c>
      <c r="F29" s="431">
        <f t="shared" si="0"/>
        <v>29409.217741935485</v>
      </c>
    </row>
    <row r="30" spans="1:8" ht="17.100000000000001" customHeight="1" thickTop="1" thickBot="1">
      <c r="B30" s="262" t="s">
        <v>345</v>
      </c>
      <c r="C30" s="431">
        <v>205</v>
      </c>
      <c r="D30" s="431" t="s">
        <v>1216</v>
      </c>
      <c r="E30" s="431" t="s">
        <v>1217</v>
      </c>
      <c r="F30" s="431">
        <f t="shared" si="0"/>
        <v>28697.175609756097</v>
      </c>
    </row>
    <row r="31" spans="1:8" ht="17.100000000000001" customHeight="1" thickTop="1" thickBot="1">
      <c r="B31" s="262" t="s">
        <v>220</v>
      </c>
      <c r="C31" s="431">
        <v>152</v>
      </c>
      <c r="D31" s="431" t="s">
        <v>1218</v>
      </c>
      <c r="E31" s="431" t="s">
        <v>1219</v>
      </c>
      <c r="F31" s="431">
        <f t="shared" si="0"/>
        <v>28377.480263157893</v>
      </c>
    </row>
    <row r="32" spans="1:8" ht="17.100000000000001" customHeight="1" thickTop="1" thickBot="1">
      <c r="B32" s="262" t="s">
        <v>221</v>
      </c>
      <c r="C32" s="431">
        <v>105</v>
      </c>
      <c r="D32" s="431" t="s">
        <v>1220</v>
      </c>
      <c r="E32" s="431" t="s">
        <v>1221</v>
      </c>
      <c r="F32" s="431">
        <f t="shared" si="0"/>
        <v>28061.285714285714</v>
      </c>
    </row>
    <row r="33" spans="1:6" ht="17.100000000000001" customHeight="1" thickTop="1" thickBot="1">
      <c r="B33" s="262" t="s">
        <v>346</v>
      </c>
      <c r="C33" s="431">
        <v>148</v>
      </c>
      <c r="D33" s="431" t="s">
        <v>1222</v>
      </c>
      <c r="E33" s="431" t="s">
        <v>1223</v>
      </c>
      <c r="F33" s="431">
        <f t="shared" si="0"/>
        <v>23486.41891891892</v>
      </c>
    </row>
    <row r="34" spans="1:6" ht="17.100000000000001" customHeight="1" thickTop="1" thickBot="1">
      <c r="B34" s="262" t="s">
        <v>223</v>
      </c>
      <c r="C34" s="431">
        <v>169</v>
      </c>
      <c r="D34" s="431" t="s">
        <v>1224</v>
      </c>
      <c r="E34" s="431" t="s">
        <v>1225</v>
      </c>
      <c r="F34" s="431">
        <f t="shared" si="0"/>
        <v>18558.934911242603</v>
      </c>
    </row>
    <row r="35" spans="1:6" ht="17.100000000000001" customHeight="1" thickTop="1" thickBot="1">
      <c r="B35" s="262" t="s">
        <v>224</v>
      </c>
      <c r="C35" s="431" t="s">
        <v>1226</v>
      </c>
      <c r="D35" s="431" t="s">
        <v>1227</v>
      </c>
      <c r="E35" s="431" t="s">
        <v>1228</v>
      </c>
      <c r="F35" s="431">
        <f t="shared" si="0"/>
        <v>18037.01514004542</v>
      </c>
    </row>
    <row r="36" spans="1:6" ht="17.100000000000001" customHeight="1" thickTop="1" thickBot="1">
      <c r="B36" s="262" t="s">
        <v>407</v>
      </c>
      <c r="C36" s="431">
        <v>70</v>
      </c>
      <c r="D36" s="431" t="s">
        <v>1229</v>
      </c>
      <c r="E36" s="431" t="s">
        <v>1230</v>
      </c>
      <c r="F36" s="431">
        <f t="shared" si="0"/>
        <v>24233.628571428573</v>
      </c>
    </row>
    <row r="37" spans="1:6" ht="17.100000000000001" customHeight="1" thickTop="1" thickBot="1">
      <c r="B37" s="262" t="s">
        <v>226</v>
      </c>
      <c r="C37" s="431">
        <v>94</v>
      </c>
      <c r="D37" s="431" t="s">
        <v>1231</v>
      </c>
      <c r="E37" s="431" t="s">
        <v>1232</v>
      </c>
      <c r="F37" s="431">
        <f t="shared" si="0"/>
        <v>26805.446808510638</v>
      </c>
    </row>
    <row r="38" spans="1:6" ht="17.100000000000001" customHeight="1" thickTop="1" thickBot="1">
      <c r="B38" s="262" t="s">
        <v>227</v>
      </c>
      <c r="C38" s="431">
        <v>588</v>
      </c>
      <c r="D38" s="431" t="s">
        <v>1233</v>
      </c>
      <c r="E38" s="431" t="s">
        <v>1234</v>
      </c>
      <c r="F38" s="431">
        <f t="shared" si="0"/>
        <v>9849.0544217687075</v>
      </c>
    </row>
    <row r="39" spans="1:6" ht="17.100000000000001" customHeight="1" thickTop="1" thickBot="1">
      <c r="B39" s="262" t="s">
        <v>228</v>
      </c>
      <c r="C39" s="431">
        <v>138</v>
      </c>
      <c r="D39" s="431" t="s">
        <v>1235</v>
      </c>
      <c r="E39" s="431" t="s">
        <v>1236</v>
      </c>
      <c r="F39" s="431">
        <f t="shared" si="0"/>
        <v>9616.9420289855079</v>
      </c>
    </row>
    <row r="40" spans="1:6" ht="17.100000000000001" customHeight="1" thickTop="1" thickBot="1">
      <c r="B40" s="262" t="s">
        <v>229</v>
      </c>
      <c r="C40" s="431">
        <v>132</v>
      </c>
      <c r="D40" s="431" t="s">
        <v>1237</v>
      </c>
      <c r="E40" s="431" t="s">
        <v>1238</v>
      </c>
      <c r="F40" s="431">
        <f t="shared" si="0"/>
        <v>10676.530303030304</v>
      </c>
    </row>
    <row r="41" spans="1:6" ht="17.100000000000001" customHeight="1" thickTop="1" thickBot="1">
      <c r="A41" s="29"/>
      <c r="B41" s="262" t="s">
        <v>964</v>
      </c>
      <c r="C41" s="431">
        <v>82</v>
      </c>
      <c r="D41" s="431" t="s">
        <v>1239</v>
      </c>
      <c r="E41" s="431" t="s">
        <v>1240</v>
      </c>
      <c r="F41" s="431">
        <f t="shared" si="0"/>
        <v>12344.890243902439</v>
      </c>
    </row>
    <row r="42" spans="1:6" ht="17.100000000000001" customHeight="1" thickTop="1" thickBot="1">
      <c r="B42" s="262" t="s">
        <v>405</v>
      </c>
      <c r="C42" s="431">
        <v>494</v>
      </c>
      <c r="D42" s="431" t="s">
        <v>1241</v>
      </c>
      <c r="E42" s="431" t="s">
        <v>1242</v>
      </c>
      <c r="F42" s="431">
        <f t="shared" si="0"/>
        <v>31962.190283400811</v>
      </c>
    </row>
    <row r="43" spans="1:6" ht="17.100000000000001" customHeight="1" thickTop="1" thickBot="1">
      <c r="B43" s="262" t="s">
        <v>348</v>
      </c>
      <c r="C43" s="431">
        <v>230</v>
      </c>
      <c r="D43" s="431" t="s">
        <v>1243</v>
      </c>
      <c r="E43" s="431" t="s">
        <v>1244</v>
      </c>
      <c r="F43" s="431">
        <f t="shared" si="0"/>
        <v>23801.726086956522</v>
      </c>
    </row>
    <row r="44" spans="1:6" ht="17.100000000000001" customHeight="1" thickTop="1" thickBot="1">
      <c r="B44" s="262" t="s">
        <v>349</v>
      </c>
      <c r="C44" s="431">
        <v>625</v>
      </c>
      <c r="D44" s="431" t="s">
        <v>1245</v>
      </c>
      <c r="E44" s="431" t="s">
        <v>1246</v>
      </c>
      <c r="F44" s="431">
        <f t="shared" si="0"/>
        <v>32913.745600000002</v>
      </c>
    </row>
    <row r="45" spans="1:6" ht="17.100000000000001" customHeight="1" thickTop="1" thickBot="1">
      <c r="B45" s="262" t="s">
        <v>350</v>
      </c>
      <c r="C45" s="431">
        <v>47</v>
      </c>
      <c r="D45" s="431" t="s">
        <v>1247</v>
      </c>
      <c r="E45" s="431" t="s">
        <v>1248</v>
      </c>
      <c r="F45" s="431">
        <f t="shared" si="0"/>
        <v>12344.276595744681</v>
      </c>
    </row>
    <row r="46" spans="1:6" ht="17.100000000000001" customHeight="1" thickTop="1" thickBot="1">
      <c r="B46" s="262" t="s">
        <v>351</v>
      </c>
      <c r="C46" s="431">
        <v>323</v>
      </c>
      <c r="D46" s="431" t="s">
        <v>1249</v>
      </c>
      <c r="E46" s="431" t="s">
        <v>1250</v>
      </c>
      <c r="F46" s="431">
        <f t="shared" si="0"/>
        <v>16020.739938080495</v>
      </c>
    </row>
    <row r="47" spans="1:6" ht="17.100000000000001" customHeight="1" thickTop="1" thickBot="1">
      <c r="B47" s="262" t="s">
        <v>352</v>
      </c>
      <c r="C47" s="431">
        <v>51</v>
      </c>
      <c r="D47" s="431" t="s">
        <v>1251</v>
      </c>
      <c r="E47" s="431" t="s">
        <v>1252</v>
      </c>
      <c r="F47" s="431">
        <f t="shared" si="0"/>
        <v>14466.313725490196</v>
      </c>
    </row>
    <row r="48" spans="1:6" ht="17.100000000000001" customHeight="1" thickTop="1" thickBot="1">
      <c r="B48" s="262" t="s">
        <v>408</v>
      </c>
      <c r="C48" s="431">
        <v>161</v>
      </c>
      <c r="D48" s="431" t="s">
        <v>1253</v>
      </c>
      <c r="E48" s="431" t="s">
        <v>1254</v>
      </c>
      <c r="F48" s="431">
        <f t="shared" si="0"/>
        <v>33794.844720496898</v>
      </c>
    </row>
    <row r="49" spans="1:6" ht="17.100000000000001" customHeight="1" thickTop="1" thickBot="1">
      <c r="A49" s="29"/>
      <c r="B49" s="262" t="s">
        <v>354</v>
      </c>
      <c r="C49" s="431">
        <v>187</v>
      </c>
      <c r="D49" s="431" t="s">
        <v>1255</v>
      </c>
      <c r="E49" s="431" t="s">
        <v>1256</v>
      </c>
      <c r="F49" s="431">
        <f t="shared" si="0"/>
        <v>34344.818181818184</v>
      </c>
    </row>
    <row r="50" spans="1:6" ht="17.100000000000001" customHeight="1" thickTop="1" thickBot="1">
      <c r="B50" s="262" t="s">
        <v>355</v>
      </c>
      <c r="C50" s="431">
        <v>356</v>
      </c>
      <c r="D50" s="431" t="s">
        <v>1257</v>
      </c>
      <c r="E50" s="431" t="s">
        <v>1258</v>
      </c>
      <c r="F50" s="431">
        <f t="shared" si="0"/>
        <v>50739.308988764045</v>
      </c>
    </row>
    <row r="51" spans="1:6" ht="17.100000000000001" customHeight="1" thickTop="1" thickBot="1">
      <c r="B51" s="262" t="s">
        <v>356</v>
      </c>
      <c r="C51" s="431">
        <v>94</v>
      </c>
      <c r="D51" s="431" t="s">
        <v>1259</v>
      </c>
      <c r="E51" s="431" t="s">
        <v>1260</v>
      </c>
      <c r="F51" s="431">
        <f t="shared" si="0"/>
        <v>43981.361702127659</v>
      </c>
    </row>
    <row r="52" spans="1:6" ht="17.100000000000001" customHeight="1" thickTop="1" thickBot="1">
      <c r="B52" s="262" t="s">
        <v>357</v>
      </c>
      <c r="C52" s="431">
        <v>195</v>
      </c>
      <c r="D52" s="431" t="s">
        <v>1261</v>
      </c>
      <c r="E52" s="431" t="s">
        <v>1262</v>
      </c>
      <c r="F52" s="431">
        <f t="shared" si="0"/>
        <v>51724.697435897433</v>
      </c>
    </row>
    <row r="53" spans="1:6" ht="17.100000000000001" customHeight="1" thickTop="1" thickBot="1">
      <c r="B53" s="262" t="s">
        <v>358</v>
      </c>
      <c r="C53" s="431">
        <v>101</v>
      </c>
      <c r="D53" s="431" t="s">
        <v>1263</v>
      </c>
      <c r="E53" s="431" t="s">
        <v>1264</v>
      </c>
      <c r="F53" s="431">
        <f t="shared" si="0"/>
        <v>37599.841584158414</v>
      </c>
    </row>
    <row r="54" spans="1:6" ht="17.100000000000001" customHeight="1" thickTop="1" thickBot="1">
      <c r="B54" s="262" t="s">
        <v>359</v>
      </c>
      <c r="C54" s="431">
        <v>234</v>
      </c>
      <c r="D54" s="431" t="s">
        <v>1265</v>
      </c>
      <c r="E54" s="431" t="s">
        <v>1266</v>
      </c>
      <c r="F54" s="431">
        <f t="shared" si="0"/>
        <v>42730.217948717946</v>
      </c>
    </row>
    <row r="55" spans="1:6" ht="17.100000000000001" customHeight="1" thickTop="1" thickBot="1">
      <c r="B55" s="262" t="s">
        <v>360</v>
      </c>
      <c r="C55" s="431">
        <v>93</v>
      </c>
      <c r="D55" s="431" t="s">
        <v>1267</v>
      </c>
      <c r="E55" s="431" t="s">
        <v>1268</v>
      </c>
      <c r="F55" s="431">
        <f t="shared" si="0"/>
        <v>52424.903225806454</v>
      </c>
    </row>
    <row r="56" spans="1:6" ht="17.100000000000001" customHeight="1" thickTop="1" thickBot="1">
      <c r="B56" s="262" t="s">
        <v>361</v>
      </c>
      <c r="C56" s="431">
        <v>211</v>
      </c>
      <c r="D56" s="431" t="s">
        <v>1269</v>
      </c>
      <c r="E56" s="431" t="s">
        <v>1270</v>
      </c>
      <c r="F56" s="431">
        <f t="shared" si="0"/>
        <v>60837.454976303321</v>
      </c>
    </row>
    <row r="57" spans="1:6" ht="17.100000000000001" customHeight="1" thickTop="1" thickBot="1">
      <c r="B57" s="262" t="s">
        <v>362</v>
      </c>
      <c r="C57" s="431">
        <v>46</v>
      </c>
      <c r="D57" s="431" t="s">
        <v>1271</v>
      </c>
      <c r="E57" s="431" t="s">
        <v>1272</v>
      </c>
      <c r="F57" s="431">
        <f t="shared" si="0"/>
        <v>47917.195652173912</v>
      </c>
    </row>
    <row r="58" spans="1:6" ht="17.100000000000001" customHeight="1" thickTop="1" thickBot="1">
      <c r="B58" s="262" t="s">
        <v>363</v>
      </c>
      <c r="C58" s="431">
        <v>47</v>
      </c>
      <c r="D58" s="431" t="s">
        <v>1273</v>
      </c>
      <c r="E58" s="431" t="s">
        <v>1274</v>
      </c>
      <c r="F58" s="431">
        <f t="shared" si="0"/>
        <v>33311.042553191488</v>
      </c>
    </row>
    <row r="59" spans="1:6" ht="17.100000000000001" customHeight="1" thickTop="1" thickBot="1">
      <c r="A59" s="29"/>
      <c r="B59" s="262" t="s">
        <v>364</v>
      </c>
      <c r="C59" s="431">
        <v>493</v>
      </c>
      <c r="D59" s="431" t="s">
        <v>1275</v>
      </c>
      <c r="E59" s="431" t="s">
        <v>1276</v>
      </c>
      <c r="F59" s="431">
        <f t="shared" si="0"/>
        <v>10248.442190669371</v>
      </c>
    </row>
    <row r="60" spans="1:6" ht="17.100000000000001" customHeight="1" thickTop="1" thickBot="1">
      <c r="B60" s="262" t="s">
        <v>365</v>
      </c>
      <c r="C60" s="431">
        <v>502</v>
      </c>
      <c r="D60" s="431" t="s">
        <v>1277</v>
      </c>
      <c r="E60" s="431" t="s">
        <v>1278</v>
      </c>
      <c r="F60" s="431">
        <f t="shared" si="0"/>
        <v>30723.916334661353</v>
      </c>
    </row>
    <row r="61" spans="1:6" ht="17.100000000000001" customHeight="1" thickTop="1" thickBot="1">
      <c r="B61" s="262" t="s">
        <v>366</v>
      </c>
      <c r="C61" s="431">
        <v>557</v>
      </c>
      <c r="D61" s="431" t="s">
        <v>1279</v>
      </c>
      <c r="E61" s="431" t="s">
        <v>1280</v>
      </c>
      <c r="F61" s="431">
        <f t="shared" si="0"/>
        <v>35548.940754039497</v>
      </c>
    </row>
    <row r="62" spans="1:6" ht="17.100000000000001" customHeight="1" thickTop="1" thickBot="1">
      <c r="B62" s="262" t="s">
        <v>367</v>
      </c>
      <c r="C62" s="431" t="s">
        <v>1281</v>
      </c>
      <c r="D62" s="431" t="s">
        <v>1282</v>
      </c>
      <c r="E62" s="431" t="s">
        <v>1283</v>
      </c>
      <c r="F62" s="431">
        <f t="shared" si="0"/>
        <v>63672.681244743479</v>
      </c>
    </row>
    <row r="63" spans="1:6" ht="17.100000000000001" customHeight="1" thickTop="1" thickBot="1">
      <c r="B63" s="262" t="s">
        <v>368</v>
      </c>
      <c r="C63" s="431">
        <v>139</v>
      </c>
      <c r="D63" s="431" t="s">
        <v>1284</v>
      </c>
      <c r="E63" s="431" t="s">
        <v>1285</v>
      </c>
      <c r="F63" s="431">
        <f t="shared" si="0"/>
        <v>12128.424460431655</v>
      </c>
    </row>
    <row r="64" spans="1:6" ht="17.100000000000001" customHeight="1" thickTop="1" thickBot="1">
      <c r="B64" s="262" t="s">
        <v>369</v>
      </c>
      <c r="C64" s="431">
        <v>458</v>
      </c>
      <c r="D64" s="431" t="s">
        <v>1286</v>
      </c>
      <c r="E64" s="431" t="s">
        <v>1287</v>
      </c>
      <c r="F64" s="431">
        <f t="shared" si="0"/>
        <v>59286.984716157203</v>
      </c>
    </row>
    <row r="65" spans="1:6" ht="17.100000000000001" customHeight="1" thickTop="1" thickBot="1">
      <c r="B65" s="262" t="s">
        <v>370</v>
      </c>
      <c r="C65" s="431">
        <v>85</v>
      </c>
      <c r="D65" s="431" t="s">
        <v>1288</v>
      </c>
      <c r="E65" s="431" t="s">
        <v>1289</v>
      </c>
      <c r="F65" s="431">
        <f t="shared" si="0"/>
        <v>17254.811764705883</v>
      </c>
    </row>
    <row r="66" spans="1:6" ht="17.100000000000001" customHeight="1" thickTop="1" thickBot="1">
      <c r="B66" s="262" t="s">
        <v>371</v>
      </c>
      <c r="C66" s="431">
        <v>93</v>
      </c>
      <c r="D66" s="431" t="s">
        <v>1290</v>
      </c>
      <c r="E66" s="431" t="s">
        <v>1291</v>
      </c>
      <c r="F66" s="431">
        <f t="shared" si="0"/>
        <v>15017.376344086022</v>
      </c>
    </row>
    <row r="67" spans="1:6" ht="17.100000000000001" customHeight="1" thickTop="1" thickBot="1">
      <c r="B67" s="262" t="s">
        <v>372</v>
      </c>
      <c r="C67" s="431">
        <v>154</v>
      </c>
      <c r="D67" s="431" t="s">
        <v>1292</v>
      </c>
      <c r="E67" s="431" t="s">
        <v>1293</v>
      </c>
      <c r="F67" s="431">
        <f t="shared" si="0"/>
        <v>28545.194805194806</v>
      </c>
    </row>
    <row r="68" spans="1:6" ht="17.100000000000001" customHeight="1" thickTop="1" thickBot="1">
      <c r="B68" s="262" t="s">
        <v>373</v>
      </c>
      <c r="C68" s="431">
        <v>152</v>
      </c>
      <c r="D68" s="431" t="s">
        <v>1294</v>
      </c>
      <c r="E68" s="431" t="s">
        <v>1295</v>
      </c>
      <c r="F68" s="431">
        <f t="shared" si="0"/>
        <v>24045.059210526317</v>
      </c>
    </row>
    <row r="69" spans="1:6" ht="17.100000000000001" customHeight="1" thickTop="1" thickBot="1">
      <c r="B69" s="262" t="s">
        <v>374</v>
      </c>
      <c r="C69" s="431">
        <v>122</v>
      </c>
      <c r="D69" s="431" t="s">
        <v>1296</v>
      </c>
      <c r="E69" s="431" t="s">
        <v>1297</v>
      </c>
      <c r="F69" s="431">
        <f t="shared" si="0"/>
        <v>12485.926229508197</v>
      </c>
    </row>
    <row r="70" spans="1:6" ht="17.100000000000001" customHeight="1" thickTop="1" thickBot="1">
      <c r="A70" s="29"/>
      <c r="B70" s="262" t="s">
        <v>375</v>
      </c>
      <c r="C70" s="431">
        <v>126</v>
      </c>
      <c r="D70" s="431" t="s">
        <v>1298</v>
      </c>
      <c r="E70" s="431" t="s">
        <v>1299</v>
      </c>
      <c r="F70" s="431">
        <f t="shared" ref="F70:F89" si="1">+E70/C70</f>
        <v>21365.960317460318</v>
      </c>
    </row>
    <row r="71" spans="1:6" ht="17.100000000000001" customHeight="1" thickTop="1" thickBot="1">
      <c r="B71" s="262" t="s">
        <v>376</v>
      </c>
      <c r="C71" s="431">
        <v>841</v>
      </c>
      <c r="D71" s="431" t="s">
        <v>1300</v>
      </c>
      <c r="E71" s="431" t="s">
        <v>1301</v>
      </c>
      <c r="F71" s="431">
        <f t="shared" si="1"/>
        <v>27447.104637336502</v>
      </c>
    </row>
    <row r="72" spans="1:6" ht="17.100000000000001" customHeight="1" thickTop="1" thickBot="1">
      <c r="B72" s="262" t="s">
        <v>377</v>
      </c>
      <c r="C72" s="431">
        <v>152</v>
      </c>
      <c r="D72" s="431" t="s">
        <v>1302</v>
      </c>
      <c r="E72" s="431" t="s">
        <v>1303</v>
      </c>
      <c r="F72" s="431">
        <f t="shared" si="1"/>
        <v>23487.144736842107</v>
      </c>
    </row>
    <row r="73" spans="1:6" ht="17.100000000000001" customHeight="1" thickTop="1" thickBot="1">
      <c r="B73" s="262" t="s">
        <v>378</v>
      </c>
      <c r="C73" s="431">
        <v>367</v>
      </c>
      <c r="D73" s="431" t="s">
        <v>1304</v>
      </c>
      <c r="E73" s="431" t="s">
        <v>1305</v>
      </c>
      <c r="F73" s="431">
        <f t="shared" si="1"/>
        <v>8409.8474114441415</v>
      </c>
    </row>
    <row r="74" spans="1:6" ht="17.100000000000001" customHeight="1" thickTop="1" thickBot="1">
      <c r="B74" s="262" t="s">
        <v>379</v>
      </c>
      <c r="C74" s="431">
        <v>95</v>
      </c>
      <c r="D74" s="431" t="s">
        <v>1306</v>
      </c>
      <c r="E74" s="431" t="s">
        <v>1307</v>
      </c>
      <c r="F74" s="431">
        <f t="shared" si="1"/>
        <v>16534.494736842105</v>
      </c>
    </row>
    <row r="75" spans="1:6" ht="17.100000000000001" customHeight="1" thickTop="1" thickBot="1">
      <c r="B75" s="262" t="s">
        <v>409</v>
      </c>
      <c r="C75" s="431">
        <v>476</v>
      </c>
      <c r="D75" s="431" t="s">
        <v>1308</v>
      </c>
      <c r="E75" s="431" t="s">
        <v>1309</v>
      </c>
      <c r="F75" s="431">
        <f t="shared" si="1"/>
        <v>36020.981092436974</v>
      </c>
    </row>
    <row r="76" spans="1:6" ht="17.100000000000001" customHeight="1" thickTop="1" thickBot="1">
      <c r="B76" s="262" t="s">
        <v>381</v>
      </c>
      <c r="C76" s="431">
        <v>174</v>
      </c>
      <c r="D76" s="431" t="s">
        <v>1310</v>
      </c>
      <c r="E76" s="431" t="s">
        <v>1311</v>
      </c>
      <c r="F76" s="431">
        <f t="shared" si="1"/>
        <v>62081.758620689652</v>
      </c>
    </row>
    <row r="77" spans="1:6" ht="17.100000000000001" customHeight="1" thickTop="1" thickBot="1">
      <c r="B77" s="262" t="s">
        <v>382</v>
      </c>
      <c r="C77" s="431">
        <v>294</v>
      </c>
      <c r="D77" s="431" t="s">
        <v>1312</v>
      </c>
      <c r="E77" s="431" t="s">
        <v>1313</v>
      </c>
      <c r="F77" s="431">
        <f t="shared" si="1"/>
        <v>16953.619047619046</v>
      </c>
    </row>
    <row r="78" spans="1:6" ht="17.100000000000001" customHeight="1" thickTop="1" thickBot="1">
      <c r="B78" s="262" t="s">
        <v>383</v>
      </c>
      <c r="C78" s="431">
        <v>372</v>
      </c>
      <c r="D78" s="431" t="s">
        <v>1314</v>
      </c>
      <c r="E78" s="431" t="s">
        <v>1315</v>
      </c>
      <c r="F78" s="431">
        <f t="shared" si="1"/>
        <v>11898.327956989247</v>
      </c>
    </row>
    <row r="79" spans="1:6" ht="17.100000000000001" customHeight="1" thickTop="1" thickBot="1">
      <c r="B79" s="262" t="s">
        <v>410</v>
      </c>
      <c r="C79" s="431">
        <v>164</v>
      </c>
      <c r="D79" s="431" t="s">
        <v>1316</v>
      </c>
      <c r="E79" s="431" t="s">
        <v>1317</v>
      </c>
      <c r="F79" s="431">
        <f t="shared" si="1"/>
        <v>20435.012195121952</v>
      </c>
    </row>
    <row r="80" spans="1:6" ht="17.100000000000001" customHeight="1" thickTop="1" thickBot="1">
      <c r="B80" s="262" t="s">
        <v>385</v>
      </c>
      <c r="C80" s="431">
        <v>227</v>
      </c>
      <c r="D80" s="431" t="s">
        <v>1318</v>
      </c>
      <c r="E80" s="431" t="s">
        <v>1319</v>
      </c>
      <c r="F80" s="431">
        <f t="shared" si="1"/>
        <v>10396.77973568282</v>
      </c>
    </row>
    <row r="81" spans="1:11" ht="17.100000000000001" customHeight="1" thickTop="1" thickBot="1">
      <c r="A81" s="29"/>
      <c r="B81" s="262" t="s">
        <v>386</v>
      </c>
      <c r="C81" s="431">
        <v>320</v>
      </c>
      <c r="D81" s="431" t="s">
        <v>1320</v>
      </c>
      <c r="E81" s="431" t="s">
        <v>1321</v>
      </c>
      <c r="F81" s="431">
        <f t="shared" si="1"/>
        <v>118689.88437499999</v>
      </c>
    </row>
    <row r="82" spans="1:11" ht="17.100000000000001" customHeight="1" thickTop="1" thickBot="1">
      <c r="A82" s="29"/>
      <c r="B82" s="262" t="s">
        <v>1165</v>
      </c>
      <c r="C82" s="431">
        <v>46</v>
      </c>
      <c r="D82" s="431" t="s">
        <v>1322</v>
      </c>
      <c r="E82" s="431" t="s">
        <v>1323</v>
      </c>
      <c r="F82" s="431">
        <v>0</v>
      </c>
    </row>
    <row r="83" spans="1:11" ht="17.100000000000001" customHeight="1" thickTop="1" thickBot="1">
      <c r="A83" s="29" t="s">
        <v>560</v>
      </c>
      <c r="B83" s="262" t="s">
        <v>1166</v>
      </c>
      <c r="C83" s="431">
        <v>16</v>
      </c>
      <c r="D83" s="431" t="s">
        <v>1324</v>
      </c>
      <c r="E83" s="431" t="s">
        <v>1325</v>
      </c>
      <c r="F83" s="431">
        <v>0</v>
      </c>
    </row>
    <row r="84" spans="1:11" ht="17.100000000000001" customHeight="1" thickTop="1" thickBot="1">
      <c r="A84" s="29"/>
      <c r="B84" s="262" t="s">
        <v>387</v>
      </c>
      <c r="C84" s="431">
        <v>150</v>
      </c>
      <c r="D84" s="431" t="s">
        <v>1326</v>
      </c>
      <c r="E84" s="431" t="s">
        <v>1327</v>
      </c>
      <c r="F84" s="431">
        <f t="shared" si="1"/>
        <v>16266.44</v>
      </c>
    </row>
    <row r="85" spans="1:11" ht="17.100000000000001" customHeight="1" thickTop="1" thickBot="1">
      <c r="B85" s="262" t="s">
        <v>388</v>
      </c>
      <c r="C85" s="431">
        <v>865</v>
      </c>
      <c r="D85" s="431" t="s">
        <v>1328</v>
      </c>
      <c r="E85" s="431" t="s">
        <v>1329</v>
      </c>
      <c r="F85" s="431">
        <f t="shared" si="1"/>
        <v>12029.404624277457</v>
      </c>
    </row>
    <row r="86" spans="1:11" ht="17.100000000000001" customHeight="1" thickTop="1" thickBot="1">
      <c r="B86" s="262" t="s">
        <v>389</v>
      </c>
      <c r="C86" s="431">
        <v>229</v>
      </c>
      <c r="D86" s="431" t="s">
        <v>1330</v>
      </c>
      <c r="E86" s="431" t="s">
        <v>1331</v>
      </c>
      <c r="F86" s="431">
        <f t="shared" si="1"/>
        <v>11141.310043668122</v>
      </c>
    </row>
    <row r="87" spans="1:11" ht="17.100000000000001" customHeight="1" thickTop="1" thickBot="1">
      <c r="B87" s="262" t="s">
        <v>390</v>
      </c>
      <c r="C87" s="431">
        <v>371</v>
      </c>
      <c r="D87" s="431" t="s">
        <v>1332</v>
      </c>
      <c r="E87" s="431" t="s">
        <v>1333</v>
      </c>
      <c r="F87" s="431">
        <f t="shared" si="1"/>
        <v>23285.342318059298</v>
      </c>
    </row>
    <row r="88" spans="1:11" ht="17.100000000000001" customHeight="1" thickTop="1" thickBot="1">
      <c r="B88" s="262" t="s">
        <v>391</v>
      </c>
      <c r="C88" s="431">
        <v>176</v>
      </c>
      <c r="D88" s="431" t="s">
        <v>1334</v>
      </c>
      <c r="E88" s="431" t="s">
        <v>1335</v>
      </c>
      <c r="F88" s="431">
        <f t="shared" si="1"/>
        <v>9682.386363636364</v>
      </c>
    </row>
    <row r="89" spans="1:11" ht="17.100000000000001" customHeight="1" thickTop="1" thickBot="1">
      <c r="B89" s="262" t="s">
        <v>392</v>
      </c>
      <c r="C89" s="431">
        <v>320</v>
      </c>
      <c r="D89" s="431" t="s">
        <v>1336</v>
      </c>
      <c r="E89" s="431" t="s">
        <v>1337</v>
      </c>
      <c r="F89" s="431">
        <f t="shared" si="1"/>
        <v>9481.53125</v>
      </c>
    </row>
    <row r="90" spans="1:11" ht="17.100000000000001" customHeight="1" thickTop="1" thickBot="1">
      <c r="B90" s="388"/>
      <c r="C90" s="389"/>
      <c r="D90" s="239"/>
      <c r="E90" s="239"/>
      <c r="F90" s="239"/>
    </row>
    <row r="91" spans="1:11" ht="16.5" customHeight="1" thickTop="1" thickBot="1">
      <c r="B91" s="475" t="s">
        <v>1091</v>
      </c>
      <c r="C91" s="476"/>
      <c r="D91" s="476"/>
      <c r="E91" s="476"/>
      <c r="F91" s="476"/>
    </row>
    <row r="92" spans="1:11" ht="15" thickTop="1">
      <c r="A92" s="10"/>
      <c r="B92" s="10"/>
      <c r="C92" s="30"/>
      <c r="D92" s="30"/>
      <c r="E92" s="30"/>
      <c r="F92" s="10"/>
      <c r="G92" s="10"/>
      <c r="H92" s="10"/>
      <c r="I92" s="10"/>
      <c r="J92" s="10"/>
      <c r="K92" s="15"/>
    </row>
    <row r="93" spans="1:11" ht="14.4">
      <c r="B93" s="10"/>
      <c r="C93" s="30"/>
      <c r="D93" s="30"/>
      <c r="E93" s="30"/>
      <c r="F93" s="30"/>
    </row>
    <row r="94" spans="1:11" ht="14.4">
      <c r="B94" s="10"/>
      <c r="C94" s="224"/>
      <c r="D94" s="224"/>
      <c r="E94" s="224"/>
      <c r="F94" s="30"/>
    </row>
    <row r="95" spans="1:11" s="15" customFormat="1">
      <c r="A95"/>
      <c r="C95" s="187"/>
      <c r="D95" s="187"/>
      <c r="E95" s="187"/>
      <c r="K95"/>
    </row>
    <row r="96" spans="1:11" s="15" customFormat="1">
      <c r="A96"/>
      <c r="C96" s="187"/>
      <c r="K96"/>
    </row>
    <row r="97" spans="1:11" s="15" customFormat="1">
      <c r="A97"/>
      <c r="K97"/>
    </row>
    <row r="98" spans="1:11" s="15" customFormat="1">
      <c r="A98"/>
      <c r="K98"/>
    </row>
    <row r="99" spans="1:11" s="15" customFormat="1">
      <c r="A99"/>
      <c r="K99"/>
    </row>
    <row r="100" spans="1:11" s="15" customFormat="1">
      <c r="A100"/>
      <c r="K100"/>
    </row>
    <row r="101" spans="1:11" s="15" customFormat="1">
      <c r="A101"/>
      <c r="K101"/>
    </row>
    <row r="102" spans="1:11" s="15" customFormat="1">
      <c r="A102"/>
      <c r="K102"/>
    </row>
    <row r="103" spans="1:11" s="15" customFormat="1">
      <c r="A103"/>
      <c r="K103"/>
    </row>
    <row r="104" spans="1:11" s="15" customFormat="1">
      <c r="A104"/>
      <c r="K104"/>
    </row>
    <row r="105" spans="1:11" s="15" customFormat="1">
      <c r="A105"/>
      <c r="K105"/>
    </row>
    <row r="106" spans="1:11" s="15" customFormat="1">
      <c r="A106"/>
      <c r="K106"/>
    </row>
    <row r="107" spans="1:11" s="15" customFormat="1">
      <c r="A107"/>
      <c r="K107"/>
    </row>
    <row r="128" spans="1:11" s="15" customFormat="1">
      <c r="A128"/>
      <c r="B128" s="31"/>
      <c r="K128"/>
    </row>
  </sheetData>
  <mergeCells count="3">
    <mergeCell ref="B2:F2"/>
    <mergeCell ref="B3:F3"/>
    <mergeCell ref="B91:F91"/>
  </mergeCells>
  <hyperlinks>
    <hyperlink ref="B3:F3" location="'Capitulo 2'!B20" display="Número de obras de construcción residencial (viviendas y apartamentos), área (m2), valor (en miles de colones) y valor promedio por obra (en miles de colones), según cantón. 2018." xr:uid="{00000000-0004-0000-0900-000000000000}"/>
  </hyperlinks>
  <printOptions horizontalCentered="1" verticalCentered="1"/>
  <pageMargins left="0" right="0.78740157480314965" top="0.98425196850393704" bottom="0.98425196850393704" header="0.59055118110236227" footer="0.59055118110236227"/>
  <pageSetup scale="75" orientation="landscape" horizontalDpi="300" verticalDpi="300"/>
  <headerFooter alignWithMargins="0"/>
  <ignoredErrors>
    <ignoredError sqref="C35:E41 D26:E34 D42:E89 C62 D6:E25 C24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29"/>
  <sheetViews>
    <sheetView showGridLines="0" zoomScaleNormal="100" workbookViewId="0">
      <pane ySplit="4" topLeftCell="A5" activePane="bottomLeft" state="frozen"/>
      <selection pane="bottomLeft" activeCell="B4" sqref="B4"/>
    </sheetView>
  </sheetViews>
  <sheetFormatPr baseColWidth="10" defaultColWidth="11.44140625" defaultRowHeight="13.8"/>
  <cols>
    <col min="1" max="1" width="11.44140625" style="22" customWidth="1"/>
    <col min="2" max="2" width="24.6640625" style="209" bestFit="1" customWidth="1"/>
    <col min="3" max="4" width="19.88671875" style="209" customWidth="1"/>
    <col min="5" max="5" width="19.5546875" style="209" customWidth="1"/>
    <col min="6" max="6" width="17.6640625" style="209" customWidth="1"/>
    <col min="7" max="11" width="11.44140625" style="209" customWidth="1"/>
    <col min="12" max="16384" width="11.44140625" style="22"/>
  </cols>
  <sheetData>
    <row r="1" spans="2:7" ht="14.4">
      <c r="B1" s="208"/>
      <c r="C1" s="208"/>
      <c r="D1" s="208"/>
      <c r="E1" s="25"/>
      <c r="F1" s="25"/>
    </row>
    <row r="2" spans="2:7" ht="15.75" customHeight="1">
      <c r="B2" s="494" t="s">
        <v>280</v>
      </c>
      <c r="C2" s="494"/>
      <c r="D2" s="494"/>
      <c r="E2" s="494"/>
      <c r="F2" s="494"/>
    </row>
    <row r="3" spans="2:7" ht="54.75" customHeight="1" thickBot="1">
      <c r="B3" s="470" t="s">
        <v>1341</v>
      </c>
      <c r="C3" s="470"/>
      <c r="D3" s="470"/>
      <c r="E3" s="470"/>
      <c r="F3" s="470"/>
    </row>
    <row r="4" spans="2:7" ht="51" customHeight="1" thickTop="1" thickBot="1">
      <c r="B4" s="295" t="s">
        <v>15</v>
      </c>
      <c r="C4" s="295" t="s">
        <v>97</v>
      </c>
      <c r="D4" s="295" t="s">
        <v>98</v>
      </c>
      <c r="E4" s="295" t="s">
        <v>469</v>
      </c>
      <c r="F4" s="295" t="s">
        <v>99</v>
      </c>
    </row>
    <row r="5" spans="2:7" ht="17.100000000000001" customHeight="1" thickTop="1" thickBot="1">
      <c r="B5" s="236" t="s">
        <v>102</v>
      </c>
      <c r="C5" s="431">
        <v>1958</v>
      </c>
      <c r="D5" s="431">
        <v>122471</v>
      </c>
      <c r="E5" s="431">
        <v>30009986</v>
      </c>
      <c r="F5" s="432">
        <f>+E5/C5</f>
        <v>15326.856996935649</v>
      </c>
      <c r="G5" s="212"/>
    </row>
    <row r="6" spans="2:7" ht="17.100000000000001" customHeight="1" thickTop="1" thickBot="1">
      <c r="B6" s="236" t="s">
        <v>331</v>
      </c>
      <c r="C6" s="431">
        <v>54</v>
      </c>
      <c r="D6" s="431">
        <v>5999</v>
      </c>
      <c r="E6" s="431">
        <v>1667669.656</v>
      </c>
      <c r="F6" s="432">
        <f t="shared" ref="F6:F69" si="0">+E6/C6</f>
        <v>30882.771407407407</v>
      </c>
      <c r="G6" s="212"/>
    </row>
    <row r="7" spans="2:7" ht="17.100000000000001" customHeight="1" thickTop="1" thickBot="1">
      <c r="B7" s="236" t="s">
        <v>332</v>
      </c>
      <c r="C7" s="431">
        <v>37</v>
      </c>
      <c r="D7" s="431">
        <v>3082</v>
      </c>
      <c r="E7" s="431">
        <v>875092.554</v>
      </c>
      <c r="F7" s="432">
        <f t="shared" si="0"/>
        <v>23651.150108108108</v>
      </c>
      <c r="G7" s="212"/>
    </row>
    <row r="8" spans="2:7" ht="17.100000000000001" customHeight="1" thickTop="1" thickBot="1">
      <c r="B8" s="236" t="s">
        <v>333</v>
      </c>
      <c r="C8" s="431">
        <v>73</v>
      </c>
      <c r="D8" s="431">
        <v>4318</v>
      </c>
      <c r="E8" s="431">
        <v>1112520.6839999999</v>
      </c>
      <c r="F8" s="432">
        <f t="shared" si="0"/>
        <v>15240.009369863012</v>
      </c>
      <c r="G8" s="212"/>
    </row>
    <row r="9" spans="2:7" ht="17.100000000000001" customHeight="1" thickTop="1" thickBot="1">
      <c r="B9" s="236" t="s">
        <v>200</v>
      </c>
      <c r="C9" s="431">
        <v>35</v>
      </c>
      <c r="D9" s="431">
        <v>1553</v>
      </c>
      <c r="E9" s="431">
        <v>368707.55200000003</v>
      </c>
      <c r="F9" s="432">
        <f t="shared" si="0"/>
        <v>10534.501485714287</v>
      </c>
      <c r="G9" s="212"/>
    </row>
    <row r="10" spans="2:7" ht="17.100000000000001" customHeight="1" thickTop="1" thickBot="1">
      <c r="B10" s="236" t="s">
        <v>201</v>
      </c>
      <c r="C10" s="431">
        <v>15</v>
      </c>
      <c r="D10" s="431">
        <v>665</v>
      </c>
      <c r="E10" s="431">
        <v>147270.67499999999</v>
      </c>
      <c r="F10" s="432">
        <f t="shared" si="0"/>
        <v>9818.0450000000001</v>
      </c>
      <c r="G10" s="212"/>
    </row>
    <row r="11" spans="2:7" ht="17.100000000000001" customHeight="1" thickTop="1" thickBot="1">
      <c r="B11" s="236" t="s">
        <v>334</v>
      </c>
      <c r="C11" s="431">
        <v>18</v>
      </c>
      <c r="D11" s="431">
        <v>843</v>
      </c>
      <c r="E11" s="431">
        <v>242772.709</v>
      </c>
      <c r="F11" s="432">
        <f t="shared" si="0"/>
        <v>13487.372722222222</v>
      </c>
      <c r="G11" s="212"/>
    </row>
    <row r="12" spans="2:7" ht="17.100000000000001" customHeight="1" thickTop="1" thickBot="1">
      <c r="B12" s="236" t="s">
        <v>335</v>
      </c>
      <c r="C12" s="431">
        <v>15</v>
      </c>
      <c r="D12" s="431">
        <v>1034</v>
      </c>
      <c r="E12" s="431">
        <v>259608.986</v>
      </c>
      <c r="F12" s="432">
        <f t="shared" si="0"/>
        <v>17307.265733333334</v>
      </c>
      <c r="G12" s="212"/>
    </row>
    <row r="13" spans="2:7" ht="17.100000000000001" customHeight="1" thickTop="1" thickBot="1">
      <c r="B13" s="236" t="s">
        <v>336</v>
      </c>
      <c r="C13" s="431">
        <v>47</v>
      </c>
      <c r="D13" s="431">
        <v>2397</v>
      </c>
      <c r="E13" s="431">
        <v>635323.28799999994</v>
      </c>
      <c r="F13" s="432">
        <f t="shared" si="0"/>
        <v>13517.516765957445</v>
      </c>
      <c r="G13" s="212"/>
    </row>
    <row r="14" spans="2:7" ht="17.100000000000001" customHeight="1" thickTop="1" thickBot="1">
      <c r="B14" s="236" t="s">
        <v>337</v>
      </c>
      <c r="C14" s="431">
        <v>25</v>
      </c>
      <c r="D14" s="431">
        <v>1701</v>
      </c>
      <c r="E14" s="431">
        <v>432744.076</v>
      </c>
      <c r="F14" s="432">
        <f t="shared" si="0"/>
        <v>17309.763040000002</v>
      </c>
      <c r="G14" s="212"/>
    </row>
    <row r="15" spans="2:7" ht="17.100000000000001" customHeight="1" thickTop="1" thickBot="1">
      <c r="B15" s="236" t="s">
        <v>338</v>
      </c>
      <c r="C15" s="431">
        <v>29</v>
      </c>
      <c r="D15" s="431">
        <v>1829</v>
      </c>
      <c r="E15" s="431">
        <v>495720.50199999998</v>
      </c>
      <c r="F15" s="432">
        <f t="shared" si="0"/>
        <v>17093.810413793104</v>
      </c>
      <c r="G15" s="212"/>
    </row>
    <row r="16" spans="2:7" ht="17.100000000000001" customHeight="1" thickTop="1" thickBot="1">
      <c r="B16" s="236" t="s">
        <v>411</v>
      </c>
      <c r="C16" s="431">
        <v>8</v>
      </c>
      <c r="D16" s="431">
        <v>508</v>
      </c>
      <c r="E16" s="431">
        <v>140669.91699999999</v>
      </c>
      <c r="F16" s="432">
        <f t="shared" si="0"/>
        <v>17583.739624999998</v>
      </c>
      <c r="G16" s="212"/>
    </row>
    <row r="17" spans="2:7" ht="17.100000000000001" customHeight="1" thickTop="1" thickBot="1">
      <c r="B17" s="236" t="s">
        <v>339</v>
      </c>
      <c r="C17" s="431">
        <v>8</v>
      </c>
      <c r="D17" s="431">
        <v>293</v>
      </c>
      <c r="E17" s="431">
        <v>74331.16</v>
      </c>
      <c r="F17" s="432">
        <f t="shared" si="0"/>
        <v>9291.3950000000004</v>
      </c>
      <c r="G17" s="212"/>
    </row>
    <row r="18" spans="2:7" ht="17.100000000000001" customHeight="1" thickTop="1" thickBot="1">
      <c r="B18" s="236" t="s">
        <v>340</v>
      </c>
      <c r="C18" s="431">
        <v>10</v>
      </c>
      <c r="D18" s="431">
        <v>808</v>
      </c>
      <c r="E18" s="431">
        <v>244872.26199999999</v>
      </c>
      <c r="F18" s="432">
        <f t="shared" si="0"/>
        <v>24487.226199999997</v>
      </c>
      <c r="G18" s="212"/>
    </row>
    <row r="19" spans="2:7" ht="17.100000000000001" customHeight="1" thickTop="1" thickBot="1">
      <c r="B19" s="236" t="s">
        <v>341</v>
      </c>
      <c r="C19" s="431">
        <v>21</v>
      </c>
      <c r="D19" s="431">
        <v>1663</v>
      </c>
      <c r="E19" s="431">
        <v>366749.89600000001</v>
      </c>
      <c r="F19" s="432">
        <f t="shared" si="0"/>
        <v>17464.280761904763</v>
      </c>
      <c r="G19" s="212"/>
    </row>
    <row r="20" spans="2:7" ht="17.100000000000001" customHeight="1" thickTop="1" thickBot="1">
      <c r="B20" s="236" t="s">
        <v>342</v>
      </c>
      <c r="C20" s="431">
        <v>22</v>
      </c>
      <c r="D20" s="431">
        <v>2345</v>
      </c>
      <c r="E20" s="431">
        <v>598853.103</v>
      </c>
      <c r="F20" s="432">
        <f t="shared" si="0"/>
        <v>27220.595590909092</v>
      </c>
      <c r="G20" s="212"/>
    </row>
    <row r="21" spans="2:7" ht="17.100000000000001" customHeight="1" thickTop="1" thickBot="1">
      <c r="B21" s="236" t="s">
        <v>210</v>
      </c>
      <c r="C21" s="431">
        <v>3</v>
      </c>
      <c r="D21" s="431">
        <v>430</v>
      </c>
      <c r="E21" s="431">
        <v>91411.986000000004</v>
      </c>
      <c r="F21" s="432">
        <f t="shared" si="0"/>
        <v>30470.662</v>
      </c>
      <c r="G21" s="212"/>
    </row>
    <row r="22" spans="2:7" ht="17.100000000000001" customHeight="1" thickTop="1" thickBot="1">
      <c r="B22" s="236" t="s">
        <v>211</v>
      </c>
      <c r="C22" s="431">
        <v>13</v>
      </c>
      <c r="D22" s="431">
        <v>447</v>
      </c>
      <c r="E22" s="431">
        <v>92621.623000000007</v>
      </c>
      <c r="F22" s="432">
        <f t="shared" si="0"/>
        <v>7124.7402307692309</v>
      </c>
      <c r="G22" s="212"/>
    </row>
    <row r="23" spans="2:7" ht="17.100000000000001" customHeight="1" thickTop="1" thickBot="1">
      <c r="B23" s="236" t="s">
        <v>343</v>
      </c>
      <c r="C23" s="431">
        <v>23</v>
      </c>
      <c r="D23" s="431">
        <v>1301</v>
      </c>
      <c r="E23" s="431">
        <v>364798.51799999998</v>
      </c>
      <c r="F23" s="432">
        <f t="shared" si="0"/>
        <v>15860.805130434781</v>
      </c>
      <c r="G23" s="212"/>
    </row>
    <row r="24" spans="2:7" ht="17.100000000000001" customHeight="1" thickTop="1" thickBot="1">
      <c r="B24" s="236" t="s">
        <v>213</v>
      </c>
      <c r="C24" s="431">
        <v>38</v>
      </c>
      <c r="D24" s="431">
        <v>1967</v>
      </c>
      <c r="E24" s="431">
        <v>516364.43599999999</v>
      </c>
      <c r="F24" s="432">
        <f t="shared" si="0"/>
        <v>13588.537789473683</v>
      </c>
      <c r="G24" s="212"/>
    </row>
    <row r="25" spans="2:7" ht="17.100000000000001" customHeight="1" thickTop="1" thickBot="1">
      <c r="B25" s="236" t="s">
        <v>214</v>
      </c>
      <c r="C25" s="431">
        <v>5</v>
      </c>
      <c r="D25" s="431">
        <v>301</v>
      </c>
      <c r="E25" s="431">
        <v>64510.290999999997</v>
      </c>
      <c r="F25" s="432">
        <f t="shared" si="0"/>
        <v>12902.058199999999</v>
      </c>
      <c r="G25" s="212"/>
    </row>
    <row r="26" spans="2:7" ht="17.100000000000001" customHeight="1" thickTop="1" thickBot="1">
      <c r="B26" s="236" t="s">
        <v>344</v>
      </c>
      <c r="C26" s="431">
        <v>59</v>
      </c>
      <c r="D26" s="431">
        <v>3988</v>
      </c>
      <c r="E26" s="431">
        <v>1056902.4180000001</v>
      </c>
      <c r="F26" s="432">
        <f t="shared" si="0"/>
        <v>17913.600305084747</v>
      </c>
      <c r="G26" s="212"/>
    </row>
    <row r="27" spans="2:7" ht="17.100000000000001" customHeight="1" thickTop="1" thickBot="1">
      <c r="B27" s="236" t="s">
        <v>216</v>
      </c>
      <c r="C27" s="431">
        <v>48</v>
      </c>
      <c r="D27" s="431">
        <v>3140</v>
      </c>
      <c r="E27" s="431">
        <v>684010.65</v>
      </c>
      <c r="F27" s="432">
        <f t="shared" si="0"/>
        <v>14250.221875000001</v>
      </c>
      <c r="G27" s="212"/>
    </row>
    <row r="28" spans="2:7" ht="17.100000000000001" customHeight="1" thickTop="1" thickBot="1">
      <c r="B28" s="236" t="s">
        <v>217</v>
      </c>
      <c r="C28" s="431">
        <v>37</v>
      </c>
      <c r="D28" s="431">
        <v>2364</v>
      </c>
      <c r="E28" s="431">
        <v>546865.55099999998</v>
      </c>
      <c r="F28" s="432">
        <f t="shared" si="0"/>
        <v>14780.150027027026</v>
      </c>
      <c r="G28" s="212"/>
    </row>
    <row r="29" spans="2:7" ht="17.100000000000001" customHeight="1" thickTop="1" thickBot="1">
      <c r="B29" s="236" t="s">
        <v>218</v>
      </c>
      <c r="C29" s="431">
        <v>23</v>
      </c>
      <c r="D29" s="431">
        <v>1511</v>
      </c>
      <c r="E29" s="431">
        <v>346337.261</v>
      </c>
      <c r="F29" s="432">
        <f t="shared" si="0"/>
        <v>15058.141782608696</v>
      </c>
      <c r="G29" s="212"/>
    </row>
    <row r="30" spans="2:7" ht="17.100000000000001" customHeight="1" thickTop="1" thickBot="1">
      <c r="B30" s="236" t="s">
        <v>345</v>
      </c>
      <c r="C30" s="431">
        <v>6</v>
      </c>
      <c r="D30" s="431">
        <v>436</v>
      </c>
      <c r="E30" s="431">
        <v>120814.576</v>
      </c>
      <c r="F30" s="432">
        <f t="shared" si="0"/>
        <v>20135.762666666666</v>
      </c>
      <c r="G30" s="212"/>
    </row>
    <row r="31" spans="2:7" ht="17.100000000000001" customHeight="1" thickTop="1" thickBot="1">
      <c r="B31" s="236" t="s">
        <v>220</v>
      </c>
      <c r="C31" s="431">
        <v>15</v>
      </c>
      <c r="D31" s="431">
        <v>1226</v>
      </c>
      <c r="E31" s="431">
        <v>241829.62</v>
      </c>
      <c r="F31" s="432">
        <f t="shared" si="0"/>
        <v>16121.974666666667</v>
      </c>
      <c r="G31" s="212"/>
    </row>
    <row r="32" spans="2:7" ht="17.100000000000001" customHeight="1" thickTop="1" thickBot="1">
      <c r="B32" s="236" t="s">
        <v>221</v>
      </c>
      <c r="C32" s="431">
        <v>16</v>
      </c>
      <c r="D32" s="431">
        <v>892</v>
      </c>
      <c r="E32" s="431">
        <v>197952.636</v>
      </c>
      <c r="F32" s="432">
        <f t="shared" si="0"/>
        <v>12372.03975</v>
      </c>
      <c r="G32" s="212"/>
    </row>
    <row r="33" spans="2:7" ht="17.100000000000001" customHeight="1" thickTop="1" thickBot="1">
      <c r="B33" s="236" t="s">
        <v>346</v>
      </c>
      <c r="C33" s="431">
        <v>6</v>
      </c>
      <c r="D33" s="431">
        <v>172</v>
      </c>
      <c r="E33" s="431">
        <v>43154.254999999997</v>
      </c>
      <c r="F33" s="432">
        <f t="shared" si="0"/>
        <v>7192.3758333333326</v>
      </c>
      <c r="G33" s="212"/>
    </row>
    <row r="34" spans="2:7" ht="17.100000000000001" customHeight="1" thickTop="1" thickBot="1">
      <c r="B34" s="236" t="s">
        <v>223</v>
      </c>
      <c r="C34" s="431">
        <v>14</v>
      </c>
      <c r="D34" s="431">
        <v>736</v>
      </c>
      <c r="E34" s="431">
        <v>152431.57399999999</v>
      </c>
      <c r="F34" s="432">
        <f t="shared" si="0"/>
        <v>10887.969571428572</v>
      </c>
      <c r="G34" s="212"/>
    </row>
    <row r="35" spans="2:7" ht="17.100000000000001" customHeight="1" thickTop="1" thickBot="1">
      <c r="B35" s="236" t="s">
        <v>224</v>
      </c>
      <c r="C35" s="431">
        <v>45</v>
      </c>
      <c r="D35" s="431">
        <v>3842</v>
      </c>
      <c r="E35" s="431">
        <v>876138.22400000005</v>
      </c>
      <c r="F35" s="432">
        <f t="shared" si="0"/>
        <v>19469.738311111112</v>
      </c>
      <c r="G35" s="212"/>
    </row>
    <row r="36" spans="2:7" ht="17.100000000000001" customHeight="1" thickTop="1" thickBot="1">
      <c r="B36" s="236" t="s">
        <v>225</v>
      </c>
      <c r="C36" s="431">
        <v>14</v>
      </c>
      <c r="D36" s="431">
        <v>482</v>
      </c>
      <c r="E36" s="431">
        <v>94723.735000000001</v>
      </c>
      <c r="F36" s="432">
        <f t="shared" si="0"/>
        <v>6765.9810714285713</v>
      </c>
      <c r="G36" s="212"/>
    </row>
    <row r="37" spans="2:7" ht="17.100000000000001" customHeight="1" thickTop="1" thickBot="1">
      <c r="B37" s="236" t="s">
        <v>226</v>
      </c>
      <c r="C37" s="431">
        <v>5</v>
      </c>
      <c r="D37" s="431">
        <v>235</v>
      </c>
      <c r="E37" s="431">
        <v>54822.550999999999</v>
      </c>
      <c r="F37" s="432">
        <f t="shared" si="0"/>
        <v>10964.510200000001</v>
      </c>
      <c r="G37" s="212"/>
    </row>
    <row r="38" spans="2:7" ht="17.100000000000001" customHeight="1" thickTop="1" thickBot="1">
      <c r="B38" s="236" t="s">
        <v>227</v>
      </c>
      <c r="C38" s="431">
        <v>11</v>
      </c>
      <c r="D38" s="431">
        <v>318</v>
      </c>
      <c r="E38" s="431">
        <v>56331.555999999997</v>
      </c>
      <c r="F38" s="432">
        <f t="shared" si="0"/>
        <v>5121.0505454545455</v>
      </c>
      <c r="G38" s="212"/>
    </row>
    <row r="39" spans="2:7" ht="17.100000000000001" customHeight="1" thickTop="1" thickBot="1">
      <c r="B39" s="236" t="s">
        <v>228</v>
      </c>
      <c r="C39" s="431">
        <v>7</v>
      </c>
      <c r="D39" s="431">
        <v>251</v>
      </c>
      <c r="E39" s="431">
        <v>54844.35</v>
      </c>
      <c r="F39" s="432">
        <f t="shared" si="0"/>
        <v>7834.9071428571424</v>
      </c>
      <c r="G39" s="212"/>
    </row>
    <row r="40" spans="2:7" ht="17.100000000000001" customHeight="1" thickTop="1" thickBot="1">
      <c r="B40" s="236" t="s">
        <v>229</v>
      </c>
      <c r="C40" s="431">
        <v>0</v>
      </c>
      <c r="D40" s="431">
        <v>0</v>
      </c>
      <c r="E40" s="431">
        <v>0</v>
      </c>
      <c r="F40" s="431">
        <v>0</v>
      </c>
      <c r="G40" s="212"/>
    </row>
    <row r="41" spans="2:7" ht="17.100000000000001" customHeight="1" thickTop="1" thickBot="1">
      <c r="B41" s="236" t="s">
        <v>964</v>
      </c>
      <c r="C41" s="431">
        <v>0</v>
      </c>
      <c r="D41" s="431">
        <v>0</v>
      </c>
      <c r="E41" s="431">
        <v>0</v>
      </c>
      <c r="F41" s="431">
        <v>0</v>
      </c>
      <c r="G41" s="212"/>
    </row>
    <row r="42" spans="2:7" ht="17.100000000000001" customHeight="1" thickTop="1" thickBot="1">
      <c r="B42" s="236" t="s">
        <v>347</v>
      </c>
      <c r="C42" s="431">
        <v>69</v>
      </c>
      <c r="D42" s="431">
        <v>3651</v>
      </c>
      <c r="E42" s="431">
        <v>936741.64</v>
      </c>
      <c r="F42" s="432">
        <f t="shared" si="0"/>
        <v>13575.965797101449</v>
      </c>
      <c r="G42" s="212"/>
    </row>
    <row r="43" spans="2:7" ht="17.100000000000001" customHeight="1" thickTop="1" thickBot="1">
      <c r="B43" s="236" t="s">
        <v>348</v>
      </c>
      <c r="C43" s="431">
        <v>11</v>
      </c>
      <c r="D43" s="431">
        <v>584</v>
      </c>
      <c r="E43" s="431">
        <v>145186.79</v>
      </c>
      <c r="F43" s="432">
        <f t="shared" si="0"/>
        <v>13198.799090909091</v>
      </c>
      <c r="G43" s="212"/>
    </row>
    <row r="44" spans="2:7" ht="17.100000000000001" customHeight="1" thickTop="1" thickBot="1">
      <c r="B44" s="236" t="s">
        <v>349</v>
      </c>
      <c r="C44" s="431">
        <v>86</v>
      </c>
      <c r="D44" s="431">
        <v>5148</v>
      </c>
      <c r="E44" s="431">
        <v>1427666.1580000001</v>
      </c>
      <c r="F44" s="432">
        <f t="shared" si="0"/>
        <v>16600.769279069769</v>
      </c>
      <c r="G44" s="212"/>
    </row>
    <row r="45" spans="2:7" ht="17.100000000000001" customHeight="1" thickTop="1" thickBot="1">
      <c r="B45" s="236" t="s">
        <v>350</v>
      </c>
      <c r="C45" s="431">
        <v>6</v>
      </c>
      <c r="D45" s="431">
        <v>164</v>
      </c>
      <c r="E45" s="431">
        <v>44877.678</v>
      </c>
      <c r="F45" s="432">
        <f t="shared" si="0"/>
        <v>7479.6130000000003</v>
      </c>
      <c r="G45" s="212"/>
    </row>
    <row r="46" spans="2:7" ht="17.100000000000001" customHeight="1" thickTop="1" thickBot="1">
      <c r="B46" s="236" t="s">
        <v>351</v>
      </c>
      <c r="C46" s="431">
        <v>31</v>
      </c>
      <c r="D46" s="431">
        <v>1399</v>
      </c>
      <c r="E46" s="431">
        <v>257754.76300000001</v>
      </c>
      <c r="F46" s="432">
        <f t="shared" si="0"/>
        <v>8314.6697741935477</v>
      </c>
      <c r="G46" s="212"/>
    </row>
    <row r="47" spans="2:7" ht="17.100000000000001" customHeight="1" thickTop="1" thickBot="1">
      <c r="B47" s="236" t="s">
        <v>352</v>
      </c>
      <c r="C47" s="431">
        <v>15</v>
      </c>
      <c r="D47" s="431">
        <v>864</v>
      </c>
      <c r="E47" s="431">
        <v>187374.43299999999</v>
      </c>
      <c r="F47" s="432">
        <f t="shared" si="0"/>
        <v>12491.628866666666</v>
      </c>
      <c r="G47" s="212"/>
    </row>
    <row r="48" spans="2:7" ht="17.100000000000001" customHeight="1" thickTop="1" thickBot="1">
      <c r="B48" s="236" t="s">
        <v>353</v>
      </c>
      <c r="C48" s="431">
        <v>41</v>
      </c>
      <c r="D48" s="431">
        <v>2458</v>
      </c>
      <c r="E48" s="431">
        <v>553506.43500000006</v>
      </c>
      <c r="F48" s="432">
        <f t="shared" si="0"/>
        <v>13500.156951219513</v>
      </c>
      <c r="G48" s="212"/>
    </row>
    <row r="49" spans="2:7" ht="17.100000000000001" customHeight="1" thickTop="1" thickBot="1">
      <c r="B49" s="236" t="s">
        <v>354</v>
      </c>
      <c r="C49" s="431">
        <v>22</v>
      </c>
      <c r="D49" s="431">
        <v>1345</v>
      </c>
      <c r="E49" s="431">
        <v>313668.90899999999</v>
      </c>
      <c r="F49" s="432">
        <f t="shared" si="0"/>
        <v>14257.677681818181</v>
      </c>
      <c r="G49" s="212"/>
    </row>
    <row r="50" spans="2:7" ht="17.100000000000001" customHeight="1" thickTop="1" thickBot="1">
      <c r="B50" s="236" t="s">
        <v>355</v>
      </c>
      <c r="C50" s="431">
        <v>89</v>
      </c>
      <c r="D50" s="431">
        <v>5748</v>
      </c>
      <c r="E50" s="431">
        <v>1588424.3810000001</v>
      </c>
      <c r="F50" s="432">
        <f t="shared" si="0"/>
        <v>17847.464955056181</v>
      </c>
      <c r="G50" s="212"/>
    </row>
    <row r="51" spans="2:7" ht="17.100000000000001" customHeight="1" thickTop="1" thickBot="1">
      <c r="B51" s="236" t="s">
        <v>356</v>
      </c>
      <c r="C51" s="431">
        <v>18</v>
      </c>
      <c r="D51" s="431">
        <v>1144</v>
      </c>
      <c r="E51" s="431">
        <v>331651.77100000001</v>
      </c>
      <c r="F51" s="432">
        <f t="shared" si="0"/>
        <v>18425.098388888888</v>
      </c>
      <c r="G51" s="212"/>
    </row>
    <row r="52" spans="2:7" ht="17.100000000000001" customHeight="1" thickTop="1" thickBot="1">
      <c r="B52" s="236" t="s">
        <v>357</v>
      </c>
      <c r="C52" s="431">
        <v>11</v>
      </c>
      <c r="D52" s="431">
        <v>771</v>
      </c>
      <c r="E52" s="431">
        <v>225171.897</v>
      </c>
      <c r="F52" s="432">
        <f t="shared" si="0"/>
        <v>20470.172454545453</v>
      </c>
      <c r="G52" s="212"/>
    </row>
    <row r="53" spans="2:7" ht="17.100000000000001" customHeight="1" thickTop="1" thickBot="1">
      <c r="B53" s="236" t="s">
        <v>358</v>
      </c>
      <c r="C53" s="431">
        <v>5</v>
      </c>
      <c r="D53" s="431">
        <v>307</v>
      </c>
      <c r="E53" s="431">
        <v>67657.983999999997</v>
      </c>
      <c r="F53" s="432">
        <f t="shared" si="0"/>
        <v>13531.596799999999</v>
      </c>
      <c r="G53" s="212"/>
    </row>
    <row r="54" spans="2:7" ht="17.100000000000001" customHeight="1" thickTop="1" thickBot="1">
      <c r="B54" s="236" t="s">
        <v>359</v>
      </c>
      <c r="C54" s="431">
        <v>54</v>
      </c>
      <c r="D54" s="431">
        <v>3655</v>
      </c>
      <c r="E54" s="431">
        <v>949283.98899999994</v>
      </c>
      <c r="F54" s="432">
        <f t="shared" si="0"/>
        <v>17579.333129629627</v>
      </c>
      <c r="G54" s="212"/>
    </row>
    <row r="55" spans="2:7" ht="17.100000000000001" customHeight="1" thickTop="1" thickBot="1">
      <c r="B55" s="236" t="s">
        <v>360</v>
      </c>
      <c r="C55" s="431">
        <v>18</v>
      </c>
      <c r="D55" s="431">
        <v>793</v>
      </c>
      <c r="E55" s="431">
        <v>205571.88</v>
      </c>
      <c r="F55" s="432">
        <f t="shared" si="0"/>
        <v>11420.66</v>
      </c>
      <c r="G55" s="212"/>
    </row>
    <row r="56" spans="2:7" ht="17.100000000000001" customHeight="1" thickTop="1" thickBot="1">
      <c r="B56" s="236" t="s">
        <v>361</v>
      </c>
      <c r="C56" s="431">
        <v>25</v>
      </c>
      <c r="D56" s="431">
        <v>1749</v>
      </c>
      <c r="E56" s="431">
        <v>473957.28499999997</v>
      </c>
      <c r="F56" s="432">
        <f t="shared" si="0"/>
        <v>18958.291399999998</v>
      </c>
      <c r="G56" s="212"/>
    </row>
    <row r="57" spans="2:7" ht="17.100000000000001" customHeight="1" thickTop="1" thickBot="1">
      <c r="B57" s="236" t="s">
        <v>362</v>
      </c>
      <c r="C57" s="431">
        <v>6</v>
      </c>
      <c r="D57" s="431">
        <v>459</v>
      </c>
      <c r="E57" s="431">
        <v>120112.792</v>
      </c>
      <c r="F57" s="432">
        <f t="shared" si="0"/>
        <v>20018.798666666666</v>
      </c>
      <c r="G57" s="212"/>
    </row>
    <row r="58" spans="2:7" ht="17.100000000000001" customHeight="1" thickTop="1" thickBot="1">
      <c r="B58" s="236" t="s">
        <v>363</v>
      </c>
      <c r="C58" s="431">
        <v>11</v>
      </c>
      <c r="D58" s="431">
        <v>756</v>
      </c>
      <c r="E58" s="431">
        <v>226840.26199999999</v>
      </c>
      <c r="F58" s="432">
        <f t="shared" si="0"/>
        <v>20621.842000000001</v>
      </c>
      <c r="G58" s="212"/>
    </row>
    <row r="59" spans="2:7" ht="17.100000000000001" customHeight="1" thickTop="1" thickBot="1">
      <c r="B59" s="236" t="s">
        <v>364</v>
      </c>
      <c r="C59" s="431">
        <v>18</v>
      </c>
      <c r="D59" s="431">
        <v>351</v>
      </c>
      <c r="E59" s="431">
        <v>51887.387999999999</v>
      </c>
      <c r="F59" s="432">
        <f t="shared" si="0"/>
        <v>2882.6326666666664</v>
      </c>
      <c r="G59" s="212"/>
    </row>
    <row r="60" spans="2:7" ht="17.100000000000001" customHeight="1" thickTop="1" thickBot="1">
      <c r="B60" s="236" t="s">
        <v>365</v>
      </c>
      <c r="C60" s="431">
        <v>31</v>
      </c>
      <c r="D60" s="431">
        <v>1477</v>
      </c>
      <c r="E60" s="431">
        <v>369159.08</v>
      </c>
      <c r="F60" s="432">
        <f t="shared" si="0"/>
        <v>11908.357419354839</v>
      </c>
      <c r="G60" s="212"/>
    </row>
    <row r="61" spans="2:7" ht="17.100000000000001" customHeight="1" thickTop="1" thickBot="1">
      <c r="B61" s="236" t="s">
        <v>366</v>
      </c>
      <c r="C61" s="431">
        <v>18</v>
      </c>
      <c r="D61" s="431">
        <v>1599</v>
      </c>
      <c r="E61" s="431">
        <v>481175.91800000001</v>
      </c>
      <c r="F61" s="432">
        <f t="shared" si="0"/>
        <v>26731.995444444445</v>
      </c>
      <c r="G61" s="212"/>
    </row>
    <row r="62" spans="2:7" ht="17.100000000000001" customHeight="1" thickTop="1" thickBot="1">
      <c r="B62" s="236" t="s">
        <v>367</v>
      </c>
      <c r="C62" s="431">
        <v>42</v>
      </c>
      <c r="D62" s="431">
        <v>4417</v>
      </c>
      <c r="E62" s="431">
        <v>1296682.2949999999</v>
      </c>
      <c r="F62" s="432">
        <f t="shared" si="0"/>
        <v>30873.387976190475</v>
      </c>
      <c r="G62" s="212"/>
    </row>
    <row r="63" spans="2:7" ht="17.100000000000001" customHeight="1" thickTop="1" thickBot="1">
      <c r="B63" s="236" t="s">
        <v>368</v>
      </c>
      <c r="C63" s="431">
        <v>5</v>
      </c>
      <c r="D63" s="431">
        <v>642</v>
      </c>
      <c r="E63" s="431">
        <v>137113.89499999999</v>
      </c>
      <c r="F63" s="432">
        <f t="shared" si="0"/>
        <v>27422.778999999999</v>
      </c>
      <c r="G63" s="212"/>
    </row>
    <row r="64" spans="2:7" ht="17.100000000000001" customHeight="1" thickTop="1" thickBot="1">
      <c r="B64" s="236" t="s">
        <v>369</v>
      </c>
      <c r="C64" s="431">
        <v>46</v>
      </c>
      <c r="D64" s="431">
        <v>5421</v>
      </c>
      <c r="E64" s="431">
        <v>913121.54399999999</v>
      </c>
      <c r="F64" s="432">
        <f t="shared" si="0"/>
        <v>19850.468347826089</v>
      </c>
      <c r="G64" s="212"/>
    </row>
    <row r="65" spans="2:7" ht="17.100000000000001" customHeight="1" thickTop="1" thickBot="1">
      <c r="B65" s="236" t="s">
        <v>370</v>
      </c>
      <c r="C65" s="431">
        <v>23</v>
      </c>
      <c r="D65" s="431">
        <v>1060</v>
      </c>
      <c r="E65" s="431">
        <v>210992.61600000001</v>
      </c>
      <c r="F65" s="432">
        <f t="shared" si="0"/>
        <v>9173.5920000000006</v>
      </c>
      <c r="G65" s="212"/>
    </row>
    <row r="66" spans="2:7" ht="17.100000000000001" customHeight="1" thickTop="1" thickBot="1">
      <c r="B66" s="236" t="s">
        <v>371</v>
      </c>
      <c r="C66" s="431">
        <v>3</v>
      </c>
      <c r="D66" s="431">
        <v>164</v>
      </c>
      <c r="E66" s="431">
        <v>29500</v>
      </c>
      <c r="F66" s="432">
        <f t="shared" si="0"/>
        <v>9833.3333333333339</v>
      </c>
      <c r="G66" s="212"/>
    </row>
    <row r="67" spans="2:7" ht="17.100000000000001" customHeight="1" thickTop="1" thickBot="1">
      <c r="B67" s="236" t="s">
        <v>372</v>
      </c>
      <c r="C67" s="431">
        <v>12</v>
      </c>
      <c r="D67" s="431">
        <v>714</v>
      </c>
      <c r="E67" s="431">
        <v>172631.76</v>
      </c>
      <c r="F67" s="432">
        <f t="shared" si="0"/>
        <v>14385.980000000001</v>
      </c>
      <c r="G67" s="212"/>
    </row>
    <row r="68" spans="2:7" ht="17.100000000000001" customHeight="1" thickTop="1" thickBot="1">
      <c r="B68" s="236" t="s">
        <v>373</v>
      </c>
      <c r="C68" s="431">
        <v>7</v>
      </c>
      <c r="D68" s="431">
        <v>165</v>
      </c>
      <c r="E68" s="431">
        <v>34827.379999999997</v>
      </c>
      <c r="F68" s="432">
        <f t="shared" si="0"/>
        <v>4975.3399999999992</v>
      </c>
      <c r="G68" s="212"/>
    </row>
    <row r="69" spans="2:7" ht="17.100000000000001" customHeight="1" thickTop="1" thickBot="1">
      <c r="B69" s="236" t="s">
        <v>374</v>
      </c>
      <c r="C69" s="431">
        <v>3</v>
      </c>
      <c r="D69" s="431">
        <v>139</v>
      </c>
      <c r="E69" s="431">
        <v>36371.574000000001</v>
      </c>
      <c r="F69" s="432">
        <f t="shared" si="0"/>
        <v>12123.858</v>
      </c>
      <c r="G69" s="212"/>
    </row>
    <row r="70" spans="2:7" ht="17.100000000000001" customHeight="1" thickTop="1" thickBot="1">
      <c r="B70" s="236" t="s">
        <v>375</v>
      </c>
      <c r="C70" s="431">
        <v>8</v>
      </c>
      <c r="D70" s="431">
        <v>352</v>
      </c>
      <c r="E70" s="431">
        <v>89767.91</v>
      </c>
      <c r="F70" s="432">
        <f t="shared" ref="F70:F89" si="1">+E70/C70</f>
        <v>11220.98875</v>
      </c>
      <c r="G70" s="212"/>
    </row>
    <row r="71" spans="2:7" ht="17.100000000000001" customHeight="1" thickTop="1" thickBot="1">
      <c r="B71" s="236" t="s">
        <v>376</v>
      </c>
      <c r="C71" s="431">
        <v>90</v>
      </c>
      <c r="D71" s="431">
        <v>5847</v>
      </c>
      <c r="E71" s="431">
        <v>1340029.548</v>
      </c>
      <c r="F71" s="432">
        <f t="shared" si="1"/>
        <v>14889.217199999999</v>
      </c>
      <c r="G71" s="212"/>
    </row>
    <row r="72" spans="2:7" ht="17.100000000000001" customHeight="1" thickTop="1" thickBot="1">
      <c r="B72" s="236" t="s">
        <v>377</v>
      </c>
      <c r="C72" s="431">
        <v>41</v>
      </c>
      <c r="D72" s="431">
        <v>2171</v>
      </c>
      <c r="E72" s="431">
        <v>510235.01799999998</v>
      </c>
      <c r="F72" s="432">
        <f t="shared" si="1"/>
        <v>12444.756536585366</v>
      </c>
      <c r="G72" s="212"/>
    </row>
    <row r="73" spans="2:7" ht="17.100000000000001" customHeight="1" thickTop="1" thickBot="1">
      <c r="B73" s="236" t="s">
        <v>378</v>
      </c>
      <c r="C73" s="431">
        <v>42</v>
      </c>
      <c r="D73" s="431">
        <v>1427</v>
      </c>
      <c r="E73" s="431">
        <v>188096.62599999999</v>
      </c>
      <c r="F73" s="432">
        <f t="shared" si="1"/>
        <v>4478.4910952380951</v>
      </c>
      <c r="G73" s="212"/>
    </row>
    <row r="74" spans="2:7" ht="17.100000000000001" customHeight="1" thickTop="1" thickBot="1">
      <c r="B74" s="236" t="s">
        <v>379</v>
      </c>
      <c r="C74" s="431">
        <v>6</v>
      </c>
      <c r="D74" s="431">
        <v>186</v>
      </c>
      <c r="E74" s="431">
        <v>39055.127</v>
      </c>
      <c r="F74" s="432">
        <f t="shared" si="1"/>
        <v>6509.1878333333334</v>
      </c>
      <c r="G74" s="212"/>
    </row>
    <row r="75" spans="2:7" ht="17.100000000000001" customHeight="1" thickTop="1" thickBot="1">
      <c r="B75" s="236" t="s">
        <v>380</v>
      </c>
      <c r="C75" s="431">
        <v>21</v>
      </c>
      <c r="D75" s="431">
        <v>1351</v>
      </c>
      <c r="E75" s="431">
        <v>299726.88699999999</v>
      </c>
      <c r="F75" s="432">
        <f t="shared" si="1"/>
        <v>14272.708904761905</v>
      </c>
      <c r="G75" s="212"/>
    </row>
    <row r="76" spans="2:7" ht="17.100000000000001" customHeight="1" thickTop="1" thickBot="1">
      <c r="B76" s="236" t="s">
        <v>381</v>
      </c>
      <c r="C76" s="431">
        <v>12</v>
      </c>
      <c r="D76" s="431">
        <v>1711</v>
      </c>
      <c r="E76" s="431">
        <v>489924.364</v>
      </c>
      <c r="F76" s="432">
        <f t="shared" si="1"/>
        <v>40827.030333333336</v>
      </c>
      <c r="G76" s="212"/>
    </row>
    <row r="77" spans="2:7" ht="17.100000000000001" customHeight="1" thickTop="1" thickBot="1">
      <c r="B77" s="236" t="s">
        <v>382</v>
      </c>
      <c r="C77" s="431">
        <v>24</v>
      </c>
      <c r="D77" s="431">
        <v>1340</v>
      </c>
      <c r="E77" s="431">
        <v>274797.054</v>
      </c>
      <c r="F77" s="432">
        <f t="shared" si="1"/>
        <v>11449.87725</v>
      </c>
      <c r="G77" s="212"/>
    </row>
    <row r="78" spans="2:7" ht="17.100000000000001" customHeight="1" thickTop="1" thickBot="1">
      <c r="B78" s="236" t="s">
        <v>383</v>
      </c>
      <c r="C78" s="431">
        <v>81</v>
      </c>
      <c r="D78" s="431">
        <v>2406</v>
      </c>
      <c r="E78" s="431">
        <v>317055.38099999999</v>
      </c>
      <c r="F78" s="432">
        <f t="shared" si="1"/>
        <v>3914.263962962963</v>
      </c>
      <c r="G78" s="212"/>
    </row>
    <row r="79" spans="2:7" ht="17.100000000000001" customHeight="1" thickTop="1" thickBot="1">
      <c r="B79" s="236" t="s">
        <v>384</v>
      </c>
      <c r="C79" s="431">
        <v>2</v>
      </c>
      <c r="D79" s="431">
        <v>92</v>
      </c>
      <c r="E79" s="431">
        <v>15038.451999999999</v>
      </c>
      <c r="F79" s="432">
        <f t="shared" si="1"/>
        <v>7519.2259999999997</v>
      </c>
      <c r="G79" s="212"/>
    </row>
    <row r="80" spans="2:7" ht="17.100000000000001" customHeight="1" thickTop="1" thickBot="1">
      <c r="B80" s="236" t="s">
        <v>385</v>
      </c>
      <c r="C80" s="431">
        <v>11</v>
      </c>
      <c r="D80" s="431">
        <v>200</v>
      </c>
      <c r="E80" s="431">
        <v>59329.141000000003</v>
      </c>
      <c r="F80" s="432">
        <f t="shared" si="1"/>
        <v>5393.5582727272731</v>
      </c>
      <c r="G80" s="212"/>
    </row>
    <row r="81" spans="1:12" ht="17.100000000000001" customHeight="1" thickTop="1" thickBot="1">
      <c r="B81" s="236" t="s">
        <v>386</v>
      </c>
      <c r="C81" s="431">
        <v>16</v>
      </c>
      <c r="D81" s="431">
        <v>1347</v>
      </c>
      <c r="E81" s="431">
        <v>379793.755</v>
      </c>
      <c r="F81" s="432">
        <f t="shared" si="1"/>
        <v>23737.1096875</v>
      </c>
      <c r="G81" s="212"/>
    </row>
    <row r="82" spans="1:12" ht="17.100000000000001" customHeight="1" thickTop="1" thickBot="1">
      <c r="B82" s="236" t="s">
        <v>1165</v>
      </c>
      <c r="C82" s="431">
        <v>3</v>
      </c>
      <c r="D82" s="431">
        <v>288</v>
      </c>
      <c r="E82" s="431">
        <v>83231.91</v>
      </c>
      <c r="F82" s="432">
        <f t="shared" si="1"/>
        <v>27743.97</v>
      </c>
      <c r="G82" s="212"/>
    </row>
    <row r="83" spans="1:12" ht="17.100000000000001" customHeight="1" thickTop="1" thickBot="1">
      <c r="B83" s="236" t="s">
        <v>1166</v>
      </c>
      <c r="C83" s="431">
        <v>0</v>
      </c>
      <c r="D83" s="431">
        <v>0</v>
      </c>
      <c r="E83" s="431">
        <v>0</v>
      </c>
      <c r="F83" s="432">
        <v>0</v>
      </c>
      <c r="G83" s="212"/>
    </row>
    <row r="84" spans="1:12" ht="17.100000000000001" customHeight="1" thickTop="1" thickBot="1">
      <c r="B84" s="236" t="s">
        <v>387</v>
      </c>
      <c r="C84" s="431">
        <v>11</v>
      </c>
      <c r="D84" s="431">
        <v>703</v>
      </c>
      <c r="E84" s="431">
        <v>193453.98</v>
      </c>
      <c r="F84" s="432">
        <f t="shared" si="1"/>
        <v>17586.725454545456</v>
      </c>
      <c r="G84" s="212"/>
    </row>
    <row r="85" spans="1:12" ht="17.100000000000001" customHeight="1" thickTop="1" thickBot="1">
      <c r="B85" s="236" t="s">
        <v>388</v>
      </c>
      <c r="C85" s="431">
        <v>25</v>
      </c>
      <c r="D85" s="431">
        <v>1692</v>
      </c>
      <c r="E85" s="431">
        <v>352909.516</v>
      </c>
      <c r="F85" s="432">
        <f t="shared" si="1"/>
        <v>14116.380639999999</v>
      </c>
      <c r="G85" s="212"/>
    </row>
    <row r="86" spans="1:12" ht="17.100000000000001" customHeight="1" thickTop="1" thickBot="1">
      <c r="B86" s="236" t="s">
        <v>389</v>
      </c>
      <c r="C86" s="431">
        <v>3</v>
      </c>
      <c r="D86" s="431">
        <v>145</v>
      </c>
      <c r="E86" s="431">
        <v>12104.221</v>
      </c>
      <c r="F86" s="432">
        <f t="shared" si="1"/>
        <v>4034.7403333333332</v>
      </c>
      <c r="G86" s="212"/>
    </row>
    <row r="87" spans="1:12" ht="17.100000000000001" customHeight="1" thickTop="1" thickBot="1">
      <c r="B87" s="236" t="s">
        <v>390</v>
      </c>
      <c r="C87" s="431">
        <v>17</v>
      </c>
      <c r="D87" s="431">
        <v>463</v>
      </c>
      <c r="E87" s="431">
        <v>172101.489</v>
      </c>
      <c r="F87" s="432">
        <f t="shared" si="1"/>
        <v>10123.617</v>
      </c>
      <c r="G87" s="212"/>
    </row>
    <row r="88" spans="1:12" ht="17.100000000000001" customHeight="1" thickTop="1" thickBot="1">
      <c r="B88" s="236" t="s">
        <v>391</v>
      </c>
      <c r="C88" s="431">
        <v>7</v>
      </c>
      <c r="D88" s="431">
        <v>299</v>
      </c>
      <c r="E88" s="431">
        <v>54286.334000000003</v>
      </c>
      <c r="F88" s="432">
        <f t="shared" si="1"/>
        <v>7755.1905714285722</v>
      </c>
      <c r="G88" s="212"/>
    </row>
    <row r="89" spans="1:12" ht="17.100000000000001" customHeight="1" thickTop="1" thickBot="1">
      <c r="B89" s="236" t="s">
        <v>392</v>
      </c>
      <c r="C89" s="431">
        <v>7</v>
      </c>
      <c r="D89" s="431">
        <v>230</v>
      </c>
      <c r="E89" s="431">
        <v>30364.155999999999</v>
      </c>
      <c r="F89" s="432">
        <f t="shared" si="1"/>
        <v>4337.7365714285716</v>
      </c>
      <c r="G89" s="212"/>
    </row>
    <row r="90" spans="1:12" ht="17.100000000000001" customHeight="1" thickTop="1">
      <c r="B90" s="236"/>
      <c r="C90" s="380"/>
      <c r="D90" s="380"/>
      <c r="E90" s="380"/>
      <c r="F90" s="380"/>
      <c r="G90" s="212"/>
    </row>
    <row r="91" spans="1:12" ht="17.100000000000001" customHeight="1" thickBot="1">
      <c r="B91" s="265"/>
      <c r="C91" s="233"/>
      <c r="D91" s="233"/>
      <c r="E91" s="233"/>
      <c r="F91" s="233"/>
    </row>
    <row r="92" spans="1:12" ht="16.5" customHeight="1" thickTop="1" thickBot="1">
      <c r="B92" s="495" t="s">
        <v>1091</v>
      </c>
      <c r="C92" s="496"/>
      <c r="D92" s="496"/>
      <c r="E92" s="496"/>
      <c r="F92" s="496"/>
    </row>
    <row r="93" spans="1:12" ht="15" thickTop="1">
      <c r="A93" s="25"/>
      <c r="B93" s="25"/>
      <c r="C93" s="210"/>
      <c r="D93" s="210"/>
      <c r="E93" s="210"/>
      <c r="F93" s="210"/>
      <c r="G93" s="25"/>
      <c r="H93" s="25"/>
      <c r="I93" s="25"/>
      <c r="J93" s="25"/>
      <c r="K93" s="25"/>
      <c r="L93" s="209"/>
    </row>
    <row r="94" spans="1:12" ht="14.4">
      <c r="B94" s="25"/>
      <c r="C94" s="210"/>
      <c r="D94" s="210"/>
      <c r="E94" s="210"/>
      <c r="F94" s="210"/>
    </row>
    <row r="95" spans="1:12" ht="14.4">
      <c r="B95" s="25"/>
      <c r="C95" s="225"/>
      <c r="D95" s="225"/>
      <c r="E95" s="225"/>
      <c r="F95" s="25"/>
    </row>
    <row r="96" spans="1:12" s="209" customFormat="1">
      <c r="A96" s="22"/>
      <c r="L96" s="22"/>
    </row>
    <row r="97" spans="1:12" s="209" customFormat="1">
      <c r="A97" s="22"/>
      <c r="C97" s="212"/>
      <c r="D97" s="212"/>
      <c r="E97" s="212"/>
      <c r="L97" s="22"/>
    </row>
    <row r="98" spans="1:12" s="209" customFormat="1">
      <c r="A98" s="22"/>
      <c r="L98" s="22"/>
    </row>
    <row r="99" spans="1:12" s="209" customFormat="1">
      <c r="A99" s="22"/>
      <c r="L99" s="22"/>
    </row>
    <row r="100" spans="1:12" s="209" customFormat="1">
      <c r="A100" s="22"/>
      <c r="L100" s="22"/>
    </row>
    <row r="101" spans="1:12" s="209" customFormat="1">
      <c r="A101" s="22"/>
      <c r="L101" s="22"/>
    </row>
    <row r="102" spans="1:12" s="209" customFormat="1">
      <c r="A102" s="22"/>
      <c r="L102" s="22"/>
    </row>
    <row r="103" spans="1:12" s="209" customFormat="1">
      <c r="A103" s="22"/>
      <c r="L103" s="22"/>
    </row>
    <row r="104" spans="1:12" s="209" customFormat="1">
      <c r="A104" s="22"/>
      <c r="L104" s="22"/>
    </row>
    <row r="105" spans="1:12" s="209" customFormat="1">
      <c r="A105" s="22"/>
      <c r="L105" s="22"/>
    </row>
    <row r="106" spans="1:12" s="209" customFormat="1">
      <c r="A106" s="22"/>
      <c r="L106" s="22"/>
    </row>
    <row r="107" spans="1:12" s="209" customFormat="1">
      <c r="A107" s="22"/>
      <c r="L107" s="22"/>
    </row>
    <row r="108" spans="1:12" s="209" customFormat="1">
      <c r="A108" s="22"/>
      <c r="L108" s="22"/>
    </row>
    <row r="129" spans="1:12" s="209" customFormat="1">
      <c r="A129" s="22"/>
      <c r="B129" s="211"/>
      <c r="L129" s="22"/>
    </row>
  </sheetData>
  <mergeCells count="3">
    <mergeCell ref="B2:F2"/>
    <mergeCell ref="B3:F3"/>
    <mergeCell ref="B92:F92"/>
  </mergeCells>
  <hyperlinks>
    <hyperlink ref="B3:F3" location="'Capitulo 2'!B21" display="Número de obras de ampliación residencial (viviendas y apartamentos), área (m2), valor (en miles de colones) y valor promedio por obra (en miles de colones), según cantón. 2018." xr:uid="{00000000-0004-0000-0A00-000000000000}"/>
  </hyperlinks>
  <printOptions horizontalCentered="1" verticalCentered="1"/>
  <pageMargins left="0" right="0.78740157480314965" top="0.98425196850393704" bottom="0.98425196850393704" header="0.59055118110236227" footer="0.59055118110236227"/>
  <pageSetup scale="75" orientation="landscape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28"/>
  <sheetViews>
    <sheetView showGridLines="0" zoomScaleNormal="100" workbookViewId="0">
      <pane ySplit="4" topLeftCell="A5" activePane="bottomLeft" state="frozen"/>
      <selection pane="bottomLeft" activeCell="B4" sqref="B4"/>
    </sheetView>
  </sheetViews>
  <sheetFormatPr baseColWidth="10" defaultColWidth="11.44140625" defaultRowHeight="13.8"/>
  <cols>
    <col min="1" max="1" width="11.44140625" style="22" customWidth="1"/>
    <col min="2" max="2" width="28.33203125" style="209" customWidth="1"/>
    <col min="3" max="3" width="23.5546875" style="209" customWidth="1"/>
    <col min="4" max="4" width="23" style="209" customWidth="1"/>
    <col min="5" max="5" width="20" style="209" customWidth="1"/>
    <col min="6" max="10" width="11.44140625" style="209" customWidth="1"/>
    <col min="11" max="16384" width="11.44140625" style="22"/>
  </cols>
  <sheetData>
    <row r="1" spans="2:7" ht="14.4">
      <c r="B1" s="208"/>
      <c r="C1" s="208"/>
      <c r="D1" s="208"/>
      <c r="E1" s="25"/>
    </row>
    <row r="2" spans="2:7" ht="15.75" customHeight="1">
      <c r="B2" s="497" t="s">
        <v>13</v>
      </c>
      <c r="C2" s="497"/>
      <c r="D2" s="497"/>
      <c r="E2" s="497"/>
    </row>
    <row r="3" spans="2:7" ht="34.5" customHeight="1" thickBot="1">
      <c r="B3" s="470" t="s">
        <v>1342</v>
      </c>
      <c r="C3" s="470"/>
      <c r="D3" s="470"/>
      <c r="E3" s="470"/>
    </row>
    <row r="4" spans="2:7" ht="45" customHeight="1" thickTop="1" thickBot="1">
      <c r="B4" s="296" t="s">
        <v>15</v>
      </c>
      <c r="C4" s="296" t="s">
        <v>97</v>
      </c>
      <c r="D4" s="296" t="s">
        <v>95</v>
      </c>
      <c r="E4" s="296" t="s">
        <v>470</v>
      </c>
    </row>
    <row r="5" spans="2:7" ht="17.100000000000001" customHeight="1" thickTop="1" thickBot="1">
      <c r="B5" s="234" t="s">
        <v>102</v>
      </c>
      <c r="C5" s="431">
        <f>SUM(C6:C89)</f>
        <v>1687</v>
      </c>
      <c r="D5" s="431">
        <f>SUM(D6:D89)</f>
        <v>14800522.800000004</v>
      </c>
      <c r="E5" s="433">
        <f>+D5/C5</f>
        <v>8773.2796680497959</v>
      </c>
      <c r="F5" s="212"/>
      <c r="G5" s="212"/>
    </row>
    <row r="6" spans="2:7" ht="17.100000000000001" customHeight="1" thickTop="1" thickBot="1">
      <c r="B6" s="234" t="s">
        <v>331</v>
      </c>
      <c r="C6" s="431">
        <v>50</v>
      </c>
      <c r="D6" s="431">
        <v>1039022.209</v>
      </c>
      <c r="E6" s="433">
        <f t="shared" ref="E6:E69" si="0">+D6/C6</f>
        <v>20780.444180000002</v>
      </c>
      <c r="F6" s="212"/>
      <c r="G6" s="212"/>
    </row>
    <row r="7" spans="2:7" ht="17.100000000000001" customHeight="1" thickTop="1" thickBot="1">
      <c r="B7" s="234" t="s">
        <v>332</v>
      </c>
      <c r="C7" s="431">
        <v>31</v>
      </c>
      <c r="D7" s="431">
        <v>653102.63800000004</v>
      </c>
      <c r="E7" s="433">
        <f t="shared" si="0"/>
        <v>21067.827032258065</v>
      </c>
      <c r="F7" s="212"/>
      <c r="G7" s="212"/>
    </row>
    <row r="8" spans="2:7" ht="17.100000000000001" customHeight="1" thickTop="1" thickBot="1">
      <c r="B8" s="234" t="s">
        <v>333</v>
      </c>
      <c r="C8" s="431">
        <v>36</v>
      </c>
      <c r="D8" s="431">
        <v>248452.92</v>
      </c>
      <c r="E8" s="433">
        <f t="shared" si="0"/>
        <v>6901.47</v>
      </c>
      <c r="F8" s="212"/>
      <c r="G8" s="212"/>
    </row>
    <row r="9" spans="2:7" ht="17.100000000000001" customHeight="1" thickTop="1" thickBot="1">
      <c r="B9" s="234" t="s">
        <v>200</v>
      </c>
      <c r="C9" s="431">
        <v>8</v>
      </c>
      <c r="D9" s="431">
        <v>106355.679</v>
      </c>
      <c r="E9" s="433">
        <f t="shared" si="0"/>
        <v>13294.459875</v>
      </c>
      <c r="F9" s="212"/>
      <c r="G9" s="212"/>
    </row>
    <row r="10" spans="2:7" ht="17.100000000000001" customHeight="1" thickTop="1" thickBot="1">
      <c r="B10" s="234" t="s">
        <v>201</v>
      </c>
      <c r="C10" s="431">
        <v>14</v>
      </c>
      <c r="D10" s="431">
        <v>145051.61199999999</v>
      </c>
      <c r="E10" s="433">
        <f t="shared" si="0"/>
        <v>10360.829428571427</v>
      </c>
      <c r="F10" s="212"/>
      <c r="G10" s="212"/>
    </row>
    <row r="11" spans="2:7" ht="17.100000000000001" customHeight="1" thickTop="1" thickBot="1">
      <c r="B11" s="234" t="s">
        <v>334</v>
      </c>
      <c r="C11" s="431">
        <v>14</v>
      </c>
      <c r="D11" s="431">
        <v>88643.411999999997</v>
      </c>
      <c r="E11" s="433">
        <f t="shared" si="0"/>
        <v>6331.6722857142859</v>
      </c>
      <c r="F11" s="212"/>
      <c r="G11" s="212"/>
    </row>
    <row r="12" spans="2:7" ht="17.100000000000001" customHeight="1" thickTop="1" thickBot="1">
      <c r="B12" s="234" t="s">
        <v>335</v>
      </c>
      <c r="C12" s="431">
        <v>11</v>
      </c>
      <c r="D12" s="431">
        <v>101309.641</v>
      </c>
      <c r="E12" s="433">
        <f t="shared" si="0"/>
        <v>9209.9673636363641</v>
      </c>
      <c r="F12" s="212"/>
      <c r="G12" s="212"/>
    </row>
    <row r="13" spans="2:7" ht="17.100000000000001" customHeight="1" thickTop="1" thickBot="1">
      <c r="B13" s="234" t="s">
        <v>336</v>
      </c>
      <c r="C13" s="431">
        <v>80</v>
      </c>
      <c r="D13" s="431">
        <v>476434.103</v>
      </c>
      <c r="E13" s="433">
        <f t="shared" si="0"/>
        <v>5955.4262875000004</v>
      </c>
      <c r="F13" s="212"/>
      <c r="G13" s="212"/>
    </row>
    <row r="14" spans="2:7" ht="17.100000000000001" customHeight="1" thickTop="1" thickBot="1">
      <c r="B14" s="234" t="s">
        <v>337</v>
      </c>
      <c r="C14" s="431">
        <v>71</v>
      </c>
      <c r="D14" s="431">
        <v>747124.04099999997</v>
      </c>
      <c r="E14" s="433">
        <f t="shared" si="0"/>
        <v>10522.873816901409</v>
      </c>
      <c r="F14" s="212"/>
      <c r="G14" s="212"/>
    </row>
    <row r="15" spans="2:7" ht="17.100000000000001" customHeight="1" thickTop="1" thickBot="1">
      <c r="B15" s="234" t="s">
        <v>338</v>
      </c>
      <c r="C15" s="431">
        <v>18</v>
      </c>
      <c r="D15" s="431">
        <v>174862.10500000001</v>
      </c>
      <c r="E15" s="433">
        <f t="shared" si="0"/>
        <v>9714.5613888888893</v>
      </c>
      <c r="F15" s="212"/>
      <c r="G15" s="212"/>
    </row>
    <row r="16" spans="2:7" ht="17.100000000000001" customHeight="1" thickTop="1" thickBot="1">
      <c r="B16" s="234" t="s">
        <v>411</v>
      </c>
      <c r="C16" s="431">
        <v>11</v>
      </c>
      <c r="D16" s="431">
        <v>117102.791</v>
      </c>
      <c r="E16" s="433">
        <f t="shared" si="0"/>
        <v>10645.708272727272</v>
      </c>
      <c r="F16" s="212"/>
      <c r="G16" s="212"/>
    </row>
    <row r="17" spans="2:7" ht="17.100000000000001" customHeight="1" thickTop="1" thickBot="1">
      <c r="B17" s="234" t="s">
        <v>339</v>
      </c>
      <c r="C17" s="431">
        <v>16</v>
      </c>
      <c r="D17" s="431">
        <v>111806.166</v>
      </c>
      <c r="E17" s="433">
        <f t="shared" si="0"/>
        <v>6987.8853749999998</v>
      </c>
      <c r="F17" s="212"/>
      <c r="G17" s="212"/>
    </row>
    <row r="18" spans="2:7" ht="17.100000000000001" customHeight="1" thickTop="1" thickBot="1">
      <c r="B18" s="234" t="s">
        <v>340</v>
      </c>
      <c r="C18" s="431">
        <v>19</v>
      </c>
      <c r="D18" s="431">
        <v>357414.734</v>
      </c>
      <c r="E18" s="433">
        <f t="shared" si="0"/>
        <v>18811.301789473684</v>
      </c>
      <c r="F18" s="212"/>
      <c r="G18" s="212"/>
    </row>
    <row r="19" spans="2:7" ht="17.100000000000001" customHeight="1" thickTop="1" thickBot="1">
      <c r="B19" s="234" t="s">
        <v>341</v>
      </c>
      <c r="C19" s="431">
        <v>19</v>
      </c>
      <c r="D19" s="431">
        <v>123863.63499999999</v>
      </c>
      <c r="E19" s="433">
        <f t="shared" si="0"/>
        <v>6519.1386842105258</v>
      </c>
      <c r="F19" s="212"/>
      <c r="G19" s="212"/>
    </row>
    <row r="20" spans="2:7" ht="17.100000000000001" customHeight="1" thickTop="1" thickBot="1">
      <c r="B20" s="234" t="s">
        <v>342</v>
      </c>
      <c r="C20" s="431">
        <v>21</v>
      </c>
      <c r="D20" s="431">
        <v>367654.52899999998</v>
      </c>
      <c r="E20" s="433">
        <f t="shared" si="0"/>
        <v>17507.358523809522</v>
      </c>
      <c r="F20" s="212"/>
      <c r="G20" s="212"/>
    </row>
    <row r="21" spans="2:7" ht="17.100000000000001" customHeight="1" thickTop="1" thickBot="1">
      <c r="B21" s="234" t="s">
        <v>210</v>
      </c>
      <c r="C21" s="431">
        <v>2</v>
      </c>
      <c r="D21" s="431">
        <v>9448.1710000000003</v>
      </c>
      <c r="E21" s="433">
        <f t="shared" si="0"/>
        <v>4724.0855000000001</v>
      </c>
      <c r="F21" s="212"/>
      <c r="G21" s="212"/>
    </row>
    <row r="22" spans="2:7" ht="17.100000000000001" customHeight="1" thickTop="1" thickBot="1">
      <c r="B22" s="234" t="s">
        <v>211</v>
      </c>
      <c r="C22" s="431">
        <v>3</v>
      </c>
      <c r="D22" s="431">
        <v>4069.8389999999999</v>
      </c>
      <c r="E22" s="433">
        <f t="shared" si="0"/>
        <v>1356.6130000000001</v>
      </c>
      <c r="F22" s="212"/>
      <c r="G22" s="212"/>
    </row>
    <row r="23" spans="2:7" ht="17.100000000000001" customHeight="1" thickTop="1" thickBot="1">
      <c r="B23" s="234" t="s">
        <v>343</v>
      </c>
      <c r="C23" s="431">
        <v>15</v>
      </c>
      <c r="D23" s="431">
        <v>338284.97399999999</v>
      </c>
      <c r="E23" s="433">
        <f t="shared" si="0"/>
        <v>22552.331599999998</v>
      </c>
      <c r="F23" s="212"/>
      <c r="G23" s="212"/>
    </row>
    <row r="24" spans="2:7" ht="17.100000000000001" customHeight="1" thickTop="1" thickBot="1">
      <c r="B24" s="234" t="s">
        <v>213</v>
      </c>
      <c r="C24" s="431">
        <v>26</v>
      </c>
      <c r="D24" s="431">
        <v>194060.15700000001</v>
      </c>
      <c r="E24" s="433">
        <f t="shared" si="0"/>
        <v>7463.8521923076923</v>
      </c>
      <c r="F24" s="212"/>
      <c r="G24" s="212"/>
    </row>
    <row r="25" spans="2:7" ht="17.100000000000001" customHeight="1" thickTop="1" thickBot="1">
      <c r="B25" s="234" t="s">
        <v>214</v>
      </c>
      <c r="C25" s="431">
        <v>3</v>
      </c>
      <c r="D25" s="431">
        <v>25637.451000000001</v>
      </c>
      <c r="E25" s="433">
        <f t="shared" si="0"/>
        <v>8545.8170000000009</v>
      </c>
      <c r="F25" s="212"/>
      <c r="G25" s="212"/>
    </row>
    <row r="26" spans="2:7" ht="17.100000000000001" customHeight="1" thickTop="1" thickBot="1">
      <c r="B26" s="234" t="s">
        <v>344</v>
      </c>
      <c r="C26" s="431">
        <v>24</v>
      </c>
      <c r="D26" s="431">
        <v>386042.91</v>
      </c>
      <c r="E26" s="433">
        <f t="shared" si="0"/>
        <v>16085.121249999998</v>
      </c>
      <c r="F26" s="212"/>
      <c r="G26" s="212"/>
    </row>
    <row r="27" spans="2:7" ht="17.100000000000001" customHeight="1" thickTop="1" thickBot="1">
      <c r="B27" s="234" t="s">
        <v>216</v>
      </c>
      <c r="C27" s="431">
        <v>24</v>
      </c>
      <c r="D27" s="431">
        <v>238880.054</v>
      </c>
      <c r="E27" s="433">
        <f t="shared" si="0"/>
        <v>9953.3355833333335</v>
      </c>
      <c r="F27" s="212"/>
      <c r="G27" s="212"/>
    </row>
    <row r="28" spans="2:7" ht="17.100000000000001" customHeight="1" thickTop="1" thickBot="1">
      <c r="B28" s="234" t="s">
        <v>217</v>
      </c>
      <c r="C28" s="431">
        <v>25</v>
      </c>
      <c r="D28" s="431">
        <v>173044.071</v>
      </c>
      <c r="E28" s="433">
        <f t="shared" si="0"/>
        <v>6921.7628399999994</v>
      </c>
      <c r="F28" s="212"/>
      <c r="G28" s="212"/>
    </row>
    <row r="29" spans="2:7" ht="17.100000000000001" customHeight="1" thickTop="1" thickBot="1">
      <c r="B29" s="234" t="s">
        <v>218</v>
      </c>
      <c r="C29" s="431">
        <v>8</v>
      </c>
      <c r="D29" s="431">
        <v>54791.053999999996</v>
      </c>
      <c r="E29" s="433">
        <f t="shared" si="0"/>
        <v>6848.8817499999996</v>
      </c>
      <c r="F29" s="212"/>
      <c r="G29" s="212"/>
    </row>
    <row r="30" spans="2:7" ht="17.100000000000001" customHeight="1" thickTop="1" thickBot="1">
      <c r="B30" s="234" t="s">
        <v>345</v>
      </c>
      <c r="C30" s="431">
        <v>5</v>
      </c>
      <c r="D30" s="431">
        <v>50199.802000000003</v>
      </c>
      <c r="E30" s="433">
        <f t="shared" si="0"/>
        <v>10039.9604</v>
      </c>
      <c r="F30" s="212"/>
      <c r="G30" s="212"/>
    </row>
    <row r="31" spans="2:7" ht="17.100000000000001" customHeight="1" thickTop="1" thickBot="1">
      <c r="B31" s="234" t="s">
        <v>220</v>
      </c>
      <c r="C31" s="431">
        <v>12</v>
      </c>
      <c r="D31" s="431">
        <v>103733.607</v>
      </c>
      <c r="E31" s="433">
        <f t="shared" si="0"/>
        <v>8644.4672499999997</v>
      </c>
      <c r="F31" s="212"/>
      <c r="G31" s="212"/>
    </row>
    <row r="32" spans="2:7" ht="17.100000000000001" customHeight="1" thickTop="1" thickBot="1">
      <c r="B32" s="234" t="s">
        <v>221</v>
      </c>
      <c r="C32" s="431">
        <v>24</v>
      </c>
      <c r="D32" s="431">
        <v>168705.94</v>
      </c>
      <c r="E32" s="433">
        <f t="shared" si="0"/>
        <v>7029.4141666666665</v>
      </c>
      <c r="F32" s="212"/>
      <c r="G32" s="212"/>
    </row>
    <row r="33" spans="2:7" ht="17.100000000000001" customHeight="1" thickTop="1" thickBot="1">
      <c r="B33" s="234" t="s">
        <v>346</v>
      </c>
      <c r="C33" s="431">
        <v>14</v>
      </c>
      <c r="D33" s="431">
        <v>58243.824999999997</v>
      </c>
      <c r="E33" s="433">
        <f t="shared" si="0"/>
        <v>4160.2732142857139</v>
      </c>
      <c r="F33" s="212"/>
      <c r="G33" s="212"/>
    </row>
    <row r="34" spans="2:7" ht="17.100000000000001" customHeight="1" thickTop="1" thickBot="1">
      <c r="B34" s="234" t="s">
        <v>223</v>
      </c>
      <c r="C34" s="431">
        <v>9</v>
      </c>
      <c r="D34" s="431">
        <v>36009.891000000003</v>
      </c>
      <c r="E34" s="433">
        <f t="shared" si="0"/>
        <v>4001.0990000000002</v>
      </c>
      <c r="F34" s="212"/>
      <c r="G34" s="212"/>
    </row>
    <row r="35" spans="2:7" ht="17.100000000000001" customHeight="1" thickTop="1" thickBot="1">
      <c r="B35" s="234" t="s">
        <v>224</v>
      </c>
      <c r="C35" s="431">
        <v>21</v>
      </c>
      <c r="D35" s="431">
        <v>268352.99800000002</v>
      </c>
      <c r="E35" s="433">
        <f t="shared" si="0"/>
        <v>12778.714190476192</v>
      </c>
      <c r="F35" s="212"/>
      <c r="G35" s="212"/>
    </row>
    <row r="36" spans="2:7" ht="17.100000000000001" customHeight="1" thickTop="1" thickBot="1">
      <c r="B36" s="234" t="s">
        <v>225</v>
      </c>
      <c r="C36" s="431">
        <v>6</v>
      </c>
      <c r="D36" s="431">
        <v>45065.885999999999</v>
      </c>
      <c r="E36" s="433">
        <f t="shared" si="0"/>
        <v>7510.9809999999998</v>
      </c>
      <c r="F36" s="212"/>
      <c r="G36" s="212"/>
    </row>
    <row r="37" spans="2:7" ht="17.100000000000001" customHeight="1" thickTop="1" thickBot="1">
      <c r="B37" s="234" t="s">
        <v>226</v>
      </c>
      <c r="C37" s="431">
        <v>7</v>
      </c>
      <c r="D37" s="431">
        <v>29080.342000000001</v>
      </c>
      <c r="E37" s="433">
        <f t="shared" si="0"/>
        <v>4154.3345714285715</v>
      </c>
      <c r="F37" s="212"/>
      <c r="G37" s="212"/>
    </row>
    <row r="38" spans="2:7" ht="17.100000000000001" customHeight="1" thickTop="1" thickBot="1">
      <c r="B38" s="234" t="s">
        <v>227</v>
      </c>
      <c r="C38" s="431">
        <v>18</v>
      </c>
      <c r="D38" s="431">
        <v>104676.764</v>
      </c>
      <c r="E38" s="433">
        <f t="shared" si="0"/>
        <v>5815.3757777777773</v>
      </c>
      <c r="F38" s="212"/>
      <c r="G38" s="212"/>
    </row>
    <row r="39" spans="2:7" ht="17.100000000000001" customHeight="1" thickTop="1" thickBot="1">
      <c r="B39" s="234" t="s">
        <v>228</v>
      </c>
      <c r="C39" s="431">
        <v>7</v>
      </c>
      <c r="D39" s="431">
        <v>37280.714999999997</v>
      </c>
      <c r="E39" s="433">
        <f t="shared" si="0"/>
        <v>5325.8164285714283</v>
      </c>
      <c r="F39" s="212"/>
      <c r="G39" s="212"/>
    </row>
    <row r="40" spans="2:7" ht="17.100000000000001" customHeight="1" thickTop="1" thickBot="1">
      <c r="B40" s="234" t="s">
        <v>229</v>
      </c>
      <c r="C40" s="431">
        <v>2</v>
      </c>
      <c r="D40" s="431">
        <v>10542.584999999999</v>
      </c>
      <c r="E40" s="433">
        <f t="shared" si="0"/>
        <v>5271.2924999999996</v>
      </c>
      <c r="F40" s="212"/>
      <c r="G40" s="212"/>
    </row>
    <row r="41" spans="2:7" ht="17.100000000000001" customHeight="1" thickTop="1" thickBot="1">
      <c r="B41" s="234" t="s">
        <v>964</v>
      </c>
      <c r="C41" s="431">
        <v>2</v>
      </c>
      <c r="D41" s="431">
        <v>6698.3149999999996</v>
      </c>
      <c r="E41" s="433">
        <f t="shared" si="0"/>
        <v>3349.1574999999998</v>
      </c>
      <c r="F41" s="212"/>
      <c r="G41" s="212"/>
    </row>
    <row r="42" spans="2:7" ht="17.100000000000001" customHeight="1" thickTop="1" thickBot="1">
      <c r="B42" s="234" t="s">
        <v>347</v>
      </c>
      <c r="C42" s="431">
        <v>48</v>
      </c>
      <c r="D42" s="431">
        <v>260579.495</v>
      </c>
      <c r="E42" s="433">
        <f t="shared" si="0"/>
        <v>5428.7394791666666</v>
      </c>
      <c r="F42" s="212"/>
      <c r="G42" s="212"/>
    </row>
    <row r="43" spans="2:7" ht="17.100000000000001" customHeight="1" thickTop="1" thickBot="1">
      <c r="B43" s="234" t="s">
        <v>348</v>
      </c>
      <c r="C43" s="431">
        <v>22</v>
      </c>
      <c r="D43" s="431">
        <v>166177.30100000001</v>
      </c>
      <c r="E43" s="433">
        <f t="shared" si="0"/>
        <v>7553.5136818181818</v>
      </c>
      <c r="F43" s="212"/>
      <c r="G43" s="212"/>
    </row>
    <row r="44" spans="2:7" ht="17.100000000000001" customHeight="1" thickTop="1" thickBot="1">
      <c r="B44" s="234" t="s">
        <v>349</v>
      </c>
      <c r="C44" s="431">
        <v>33</v>
      </c>
      <c r="D44" s="431">
        <v>371999.11700000003</v>
      </c>
      <c r="E44" s="433">
        <f t="shared" si="0"/>
        <v>11272.700515151517</v>
      </c>
      <c r="F44" s="212"/>
      <c r="G44" s="212"/>
    </row>
    <row r="45" spans="2:7" ht="17.100000000000001" customHeight="1" thickTop="1" thickBot="1">
      <c r="B45" s="234" t="s">
        <v>350</v>
      </c>
      <c r="C45" s="431">
        <v>9</v>
      </c>
      <c r="D45" s="431">
        <v>60661.343999999997</v>
      </c>
      <c r="E45" s="433">
        <f t="shared" si="0"/>
        <v>6740.1493333333328</v>
      </c>
      <c r="F45" s="212"/>
      <c r="G45" s="212"/>
    </row>
    <row r="46" spans="2:7" ht="17.100000000000001" customHeight="1" thickTop="1" thickBot="1">
      <c r="B46" s="234" t="s">
        <v>351</v>
      </c>
      <c r="C46" s="431">
        <v>37</v>
      </c>
      <c r="D46" s="431">
        <v>265760.35600000003</v>
      </c>
      <c r="E46" s="433">
        <f t="shared" si="0"/>
        <v>7182.712324324325</v>
      </c>
      <c r="F46" s="212"/>
      <c r="G46" s="212"/>
    </row>
    <row r="47" spans="2:7" ht="17.100000000000001" customHeight="1" thickTop="1" thickBot="1">
      <c r="B47" s="234" t="s">
        <v>352</v>
      </c>
      <c r="C47" s="431">
        <v>15</v>
      </c>
      <c r="D47" s="431">
        <v>173968.76500000001</v>
      </c>
      <c r="E47" s="433">
        <f t="shared" si="0"/>
        <v>11597.917666666668</v>
      </c>
      <c r="F47" s="212"/>
      <c r="G47" s="212"/>
    </row>
    <row r="48" spans="2:7" ht="17.100000000000001" customHeight="1" thickTop="1" thickBot="1">
      <c r="B48" s="234" t="s">
        <v>353</v>
      </c>
      <c r="C48" s="431">
        <v>23</v>
      </c>
      <c r="D48" s="431">
        <v>100616.159</v>
      </c>
      <c r="E48" s="433">
        <f t="shared" si="0"/>
        <v>4374.6156086956526</v>
      </c>
      <c r="F48" s="212"/>
      <c r="G48" s="212"/>
    </row>
    <row r="49" spans="2:7" ht="17.100000000000001" customHeight="1" thickTop="1" thickBot="1">
      <c r="B49" s="234" t="s">
        <v>354</v>
      </c>
      <c r="C49" s="431">
        <v>12</v>
      </c>
      <c r="D49" s="431">
        <v>81148.323000000004</v>
      </c>
      <c r="E49" s="433">
        <f t="shared" si="0"/>
        <v>6762.3602500000006</v>
      </c>
      <c r="F49" s="212"/>
      <c r="G49" s="212"/>
    </row>
    <row r="50" spans="2:7" ht="17.100000000000001" customHeight="1" thickTop="1" thickBot="1">
      <c r="B50" s="234" t="s">
        <v>355</v>
      </c>
      <c r="C50" s="431">
        <v>156</v>
      </c>
      <c r="D50" s="431">
        <v>422510.54700000002</v>
      </c>
      <c r="E50" s="433">
        <f t="shared" si="0"/>
        <v>2708.4009423076923</v>
      </c>
      <c r="F50" s="212"/>
      <c r="G50" s="212"/>
    </row>
    <row r="51" spans="2:7" ht="17.100000000000001" customHeight="1" thickTop="1" thickBot="1">
      <c r="B51" s="234" t="s">
        <v>356</v>
      </c>
      <c r="C51" s="431">
        <v>5</v>
      </c>
      <c r="D51" s="431">
        <v>48505.237999999998</v>
      </c>
      <c r="E51" s="433">
        <f t="shared" si="0"/>
        <v>9701.0475999999999</v>
      </c>
      <c r="F51" s="212"/>
      <c r="G51" s="212"/>
    </row>
    <row r="52" spans="2:7" ht="17.100000000000001" customHeight="1" thickTop="1" thickBot="1">
      <c r="B52" s="234" t="s">
        <v>357</v>
      </c>
      <c r="C52" s="431">
        <v>7</v>
      </c>
      <c r="D52" s="431">
        <v>102533.05499999999</v>
      </c>
      <c r="E52" s="433">
        <f t="shared" si="0"/>
        <v>14647.579285714284</v>
      </c>
      <c r="F52" s="212"/>
      <c r="G52" s="212"/>
    </row>
    <row r="53" spans="2:7" ht="17.100000000000001" customHeight="1" thickTop="1" thickBot="1">
      <c r="B53" s="234" t="s">
        <v>358</v>
      </c>
      <c r="C53" s="431">
        <v>7</v>
      </c>
      <c r="D53" s="431">
        <v>32276.267</v>
      </c>
      <c r="E53" s="433">
        <f t="shared" si="0"/>
        <v>4610.8952857142858</v>
      </c>
      <c r="F53" s="212"/>
      <c r="G53" s="212"/>
    </row>
    <row r="54" spans="2:7" ht="17.100000000000001" customHeight="1" thickTop="1" thickBot="1">
      <c r="B54" s="234" t="s">
        <v>359</v>
      </c>
      <c r="C54" s="431">
        <v>16</v>
      </c>
      <c r="D54" s="431">
        <v>126479.21</v>
      </c>
      <c r="E54" s="433">
        <f t="shared" si="0"/>
        <v>7904.9506250000004</v>
      </c>
      <c r="F54" s="212"/>
      <c r="G54" s="212"/>
    </row>
    <row r="55" spans="2:7" ht="17.100000000000001" customHeight="1" thickTop="1" thickBot="1">
      <c r="B55" s="234" t="s">
        <v>360</v>
      </c>
      <c r="C55" s="431">
        <v>12</v>
      </c>
      <c r="D55" s="431">
        <v>41978.212</v>
      </c>
      <c r="E55" s="433">
        <f t="shared" si="0"/>
        <v>3498.1843333333331</v>
      </c>
      <c r="F55" s="212"/>
      <c r="G55" s="212"/>
    </row>
    <row r="56" spans="2:7" ht="17.100000000000001" customHeight="1" thickTop="1" thickBot="1">
      <c r="B56" s="234" t="s">
        <v>361</v>
      </c>
      <c r="C56" s="431">
        <v>27</v>
      </c>
      <c r="D56" s="431">
        <v>172843.57699999999</v>
      </c>
      <c r="E56" s="433">
        <f t="shared" si="0"/>
        <v>6401.6139629629624</v>
      </c>
      <c r="F56" s="212"/>
      <c r="G56" s="212"/>
    </row>
    <row r="57" spans="2:7" ht="17.100000000000001" customHeight="1" thickTop="1" thickBot="1">
      <c r="B57" s="234" t="s">
        <v>362</v>
      </c>
      <c r="C57" s="431">
        <v>5</v>
      </c>
      <c r="D57" s="431">
        <v>19076.539000000001</v>
      </c>
      <c r="E57" s="433">
        <f t="shared" si="0"/>
        <v>3815.3078</v>
      </c>
      <c r="F57" s="212"/>
      <c r="G57" s="212"/>
    </row>
    <row r="58" spans="2:7" ht="17.100000000000001" customHeight="1" thickTop="1" thickBot="1">
      <c r="B58" s="234" t="s">
        <v>363</v>
      </c>
      <c r="C58" s="431">
        <v>2</v>
      </c>
      <c r="D58" s="431">
        <v>24034.332999999999</v>
      </c>
      <c r="E58" s="433">
        <f t="shared" si="0"/>
        <v>12017.166499999999</v>
      </c>
      <c r="F58" s="212"/>
      <c r="G58" s="212"/>
    </row>
    <row r="59" spans="2:7" ht="17.100000000000001" customHeight="1" thickTop="1" thickBot="1">
      <c r="B59" s="234" t="s">
        <v>364</v>
      </c>
      <c r="C59" s="431">
        <v>49</v>
      </c>
      <c r="D59" s="431">
        <v>291266.16399999999</v>
      </c>
      <c r="E59" s="433">
        <f t="shared" si="0"/>
        <v>5944.207428571428</v>
      </c>
      <c r="F59" s="212"/>
      <c r="G59" s="212"/>
    </row>
    <row r="60" spans="2:7" ht="17.100000000000001" customHeight="1" thickTop="1" thickBot="1">
      <c r="B60" s="234" t="s">
        <v>365</v>
      </c>
      <c r="C60" s="431">
        <v>11</v>
      </c>
      <c r="D60" s="431">
        <v>90580.525999999998</v>
      </c>
      <c r="E60" s="433">
        <f t="shared" si="0"/>
        <v>8234.5932727272721</v>
      </c>
      <c r="F60" s="212"/>
      <c r="G60" s="212"/>
    </row>
    <row r="61" spans="2:7" ht="17.100000000000001" customHeight="1" thickTop="1" thickBot="1">
      <c r="B61" s="234" t="s">
        <v>366</v>
      </c>
      <c r="C61" s="431">
        <v>12</v>
      </c>
      <c r="D61" s="431">
        <v>243950.47899999999</v>
      </c>
      <c r="E61" s="433">
        <f t="shared" si="0"/>
        <v>20329.206583333333</v>
      </c>
      <c r="F61" s="212"/>
      <c r="G61" s="212"/>
    </row>
    <row r="62" spans="2:7" ht="17.100000000000001" customHeight="1" thickTop="1" thickBot="1">
      <c r="B62" s="234" t="s">
        <v>367</v>
      </c>
      <c r="C62" s="431">
        <v>11</v>
      </c>
      <c r="D62" s="431">
        <v>301310.679</v>
      </c>
      <c r="E62" s="433">
        <f t="shared" si="0"/>
        <v>27391.879909090909</v>
      </c>
      <c r="F62" s="212"/>
      <c r="G62" s="212"/>
    </row>
    <row r="63" spans="2:7" ht="17.100000000000001" customHeight="1" thickTop="1" thickBot="1">
      <c r="B63" s="234" t="s">
        <v>368</v>
      </c>
      <c r="C63" s="431">
        <v>9</v>
      </c>
      <c r="D63" s="431">
        <v>68782.123000000007</v>
      </c>
      <c r="E63" s="433">
        <f t="shared" si="0"/>
        <v>7642.458111111112</v>
      </c>
      <c r="F63" s="212"/>
      <c r="G63" s="212"/>
    </row>
    <row r="64" spans="2:7" ht="17.100000000000001" customHeight="1" thickTop="1" thickBot="1">
      <c r="B64" s="234" t="s">
        <v>369</v>
      </c>
      <c r="C64" s="431">
        <v>6</v>
      </c>
      <c r="D64" s="431">
        <v>111468.454</v>
      </c>
      <c r="E64" s="433">
        <f t="shared" si="0"/>
        <v>18578.075666666668</v>
      </c>
      <c r="F64" s="212"/>
      <c r="G64" s="212"/>
    </row>
    <row r="65" spans="2:7" ht="17.100000000000001" customHeight="1" thickTop="1" thickBot="1">
      <c r="B65" s="234" t="s">
        <v>370</v>
      </c>
      <c r="C65" s="431">
        <v>22</v>
      </c>
      <c r="D65" s="431">
        <v>132479.96900000001</v>
      </c>
      <c r="E65" s="433">
        <f t="shared" si="0"/>
        <v>6021.816772727273</v>
      </c>
      <c r="F65" s="212"/>
      <c r="G65" s="212"/>
    </row>
    <row r="66" spans="2:7" ht="17.100000000000001" customHeight="1" thickTop="1" thickBot="1">
      <c r="B66" s="234" t="s">
        <v>371</v>
      </c>
      <c r="C66" s="431">
        <v>12</v>
      </c>
      <c r="D66" s="431">
        <v>179840.15400000001</v>
      </c>
      <c r="E66" s="433">
        <f t="shared" si="0"/>
        <v>14986.6795</v>
      </c>
      <c r="F66" s="212"/>
      <c r="G66" s="212"/>
    </row>
    <row r="67" spans="2:7" ht="17.100000000000001" customHeight="1" thickTop="1" thickBot="1">
      <c r="B67" s="234" t="s">
        <v>372</v>
      </c>
      <c r="C67" s="431">
        <v>8</v>
      </c>
      <c r="D67" s="431">
        <v>127732.766</v>
      </c>
      <c r="E67" s="433">
        <f t="shared" si="0"/>
        <v>15966.59575</v>
      </c>
      <c r="F67" s="212"/>
      <c r="G67" s="212"/>
    </row>
    <row r="68" spans="2:7" ht="17.100000000000001" customHeight="1" thickTop="1" thickBot="1">
      <c r="B68" s="234" t="s">
        <v>373</v>
      </c>
      <c r="C68" s="431">
        <v>12</v>
      </c>
      <c r="D68" s="431">
        <v>25659.844000000001</v>
      </c>
      <c r="E68" s="433">
        <f t="shared" si="0"/>
        <v>2138.3203333333336</v>
      </c>
      <c r="F68" s="212"/>
      <c r="G68" s="212"/>
    </row>
    <row r="69" spans="2:7" ht="17.100000000000001" customHeight="1" thickTop="1" thickBot="1">
      <c r="B69" s="234" t="s">
        <v>374</v>
      </c>
      <c r="C69" s="431">
        <v>2</v>
      </c>
      <c r="D69" s="431">
        <v>22452.956999999999</v>
      </c>
      <c r="E69" s="433">
        <f t="shared" si="0"/>
        <v>11226.478499999999</v>
      </c>
      <c r="F69" s="212"/>
      <c r="G69" s="212"/>
    </row>
    <row r="70" spans="2:7" ht="17.100000000000001" customHeight="1" thickTop="1" thickBot="1">
      <c r="B70" s="234" t="s">
        <v>375</v>
      </c>
      <c r="C70" s="431">
        <v>4</v>
      </c>
      <c r="D70" s="431">
        <v>14554.752</v>
      </c>
      <c r="E70" s="433">
        <f t="shared" ref="E70:E89" si="1">+D70/C70</f>
        <v>3638.6880000000001</v>
      </c>
      <c r="F70" s="212"/>
      <c r="G70" s="212"/>
    </row>
    <row r="71" spans="2:7" ht="17.100000000000001" customHeight="1" thickTop="1" thickBot="1">
      <c r="B71" s="234" t="s">
        <v>376</v>
      </c>
      <c r="C71" s="431">
        <v>112</v>
      </c>
      <c r="D71" s="431">
        <v>930705.52599999995</v>
      </c>
      <c r="E71" s="433">
        <f t="shared" si="1"/>
        <v>8309.8707678571427</v>
      </c>
      <c r="F71" s="212"/>
      <c r="G71" s="212"/>
    </row>
    <row r="72" spans="2:7" ht="17.100000000000001" customHeight="1" thickTop="1" thickBot="1">
      <c r="B72" s="234" t="s">
        <v>377</v>
      </c>
      <c r="C72" s="431">
        <v>25</v>
      </c>
      <c r="D72" s="431">
        <v>258768.019</v>
      </c>
      <c r="E72" s="433">
        <f t="shared" si="1"/>
        <v>10350.72076</v>
      </c>
      <c r="F72" s="212"/>
      <c r="G72" s="212"/>
    </row>
    <row r="73" spans="2:7" ht="17.100000000000001" customHeight="1" thickTop="1" thickBot="1">
      <c r="B73" s="234" t="s">
        <v>378</v>
      </c>
      <c r="C73" s="431">
        <v>5</v>
      </c>
      <c r="D73" s="431">
        <v>30370.921999999999</v>
      </c>
      <c r="E73" s="433">
        <f t="shared" si="1"/>
        <v>6074.1844000000001</v>
      </c>
      <c r="F73" s="212"/>
      <c r="G73" s="212"/>
    </row>
    <row r="74" spans="2:7" ht="17.100000000000001" customHeight="1" thickTop="1" thickBot="1">
      <c r="B74" s="234" t="s">
        <v>379</v>
      </c>
      <c r="C74" s="431">
        <v>4</v>
      </c>
      <c r="D74" s="431">
        <v>11483.078</v>
      </c>
      <c r="E74" s="433">
        <f t="shared" si="1"/>
        <v>2870.7694999999999</v>
      </c>
      <c r="F74" s="212"/>
      <c r="G74" s="212"/>
    </row>
    <row r="75" spans="2:7" ht="17.100000000000001" customHeight="1" thickTop="1" thickBot="1">
      <c r="B75" s="234" t="s">
        <v>380</v>
      </c>
      <c r="C75" s="431">
        <v>6</v>
      </c>
      <c r="D75" s="431">
        <v>165155.43799999999</v>
      </c>
      <c r="E75" s="433">
        <f t="shared" si="1"/>
        <v>27525.906333333332</v>
      </c>
      <c r="F75" s="212"/>
      <c r="G75" s="212"/>
    </row>
    <row r="76" spans="2:7" ht="17.100000000000001" customHeight="1" thickTop="1" thickBot="1">
      <c r="B76" s="234" t="s">
        <v>381</v>
      </c>
      <c r="C76" s="431">
        <v>7</v>
      </c>
      <c r="D76" s="431">
        <v>73767.02</v>
      </c>
      <c r="E76" s="433">
        <f t="shared" si="1"/>
        <v>10538.145714285714</v>
      </c>
      <c r="F76" s="212"/>
      <c r="G76" s="212"/>
    </row>
    <row r="77" spans="2:7" ht="17.100000000000001" customHeight="1" thickTop="1" thickBot="1">
      <c r="B77" s="234" t="s">
        <v>382</v>
      </c>
      <c r="C77" s="431">
        <v>17</v>
      </c>
      <c r="D77" s="431">
        <v>120117.181</v>
      </c>
      <c r="E77" s="433">
        <f t="shared" si="1"/>
        <v>7065.7165294117649</v>
      </c>
      <c r="F77" s="212"/>
      <c r="G77" s="212"/>
    </row>
    <row r="78" spans="2:7" ht="17.100000000000001" customHeight="1" thickTop="1" thickBot="1">
      <c r="B78" s="234" t="s">
        <v>383</v>
      </c>
      <c r="C78" s="431">
        <v>23</v>
      </c>
      <c r="D78" s="431">
        <v>144308.33300000001</v>
      </c>
      <c r="E78" s="433">
        <f t="shared" si="1"/>
        <v>6274.2753478260875</v>
      </c>
      <c r="F78" s="212"/>
      <c r="G78" s="212"/>
    </row>
    <row r="79" spans="2:7" ht="17.100000000000001" customHeight="1" thickTop="1" thickBot="1">
      <c r="B79" s="234" t="s">
        <v>384</v>
      </c>
      <c r="C79" s="431">
        <v>3</v>
      </c>
      <c r="D79" s="431">
        <v>23448.469000000001</v>
      </c>
      <c r="E79" s="433">
        <f t="shared" si="1"/>
        <v>7816.1563333333334</v>
      </c>
      <c r="F79" s="212"/>
      <c r="G79" s="212"/>
    </row>
    <row r="80" spans="2:7" ht="17.100000000000001" customHeight="1" thickTop="1" thickBot="1">
      <c r="B80" s="234" t="s">
        <v>385</v>
      </c>
      <c r="C80" s="431">
        <v>17</v>
      </c>
      <c r="D80" s="431">
        <v>146964.45000000001</v>
      </c>
      <c r="E80" s="433">
        <f t="shared" si="1"/>
        <v>8644.9676470588238</v>
      </c>
      <c r="F80" s="212"/>
      <c r="G80" s="212"/>
    </row>
    <row r="81" spans="1:11" ht="17.100000000000001" customHeight="1" thickTop="1" thickBot="1">
      <c r="B81" s="234" t="s">
        <v>386</v>
      </c>
      <c r="C81" s="431">
        <v>8</v>
      </c>
      <c r="D81" s="431">
        <v>197137.69699999999</v>
      </c>
      <c r="E81" s="433">
        <f t="shared" si="1"/>
        <v>24642.212124999998</v>
      </c>
      <c r="F81" s="212"/>
      <c r="G81" s="212"/>
    </row>
    <row r="82" spans="1:11" ht="17.100000000000001" customHeight="1" thickTop="1" thickBot="1">
      <c r="B82" s="234" t="s">
        <v>1165</v>
      </c>
      <c r="C82" s="431">
        <v>0</v>
      </c>
      <c r="D82" s="431">
        <v>0</v>
      </c>
      <c r="E82" s="433">
        <v>0</v>
      </c>
      <c r="F82" s="212"/>
      <c r="G82" s="212"/>
    </row>
    <row r="83" spans="1:11" ht="17.100000000000001" customHeight="1" thickTop="1" thickBot="1">
      <c r="B83" s="234" t="s">
        <v>1166</v>
      </c>
      <c r="C83" s="431">
        <v>2</v>
      </c>
      <c r="D83" s="431">
        <v>14226.971</v>
      </c>
      <c r="E83" s="433">
        <f t="shared" si="1"/>
        <v>7113.4854999999998</v>
      </c>
      <c r="F83" s="212"/>
      <c r="G83" s="212"/>
    </row>
    <row r="84" spans="1:11" ht="17.100000000000001" customHeight="1" thickTop="1" thickBot="1">
      <c r="B84" s="234" t="s">
        <v>387</v>
      </c>
      <c r="C84" s="431">
        <v>21</v>
      </c>
      <c r="D84" s="431">
        <v>210413.16399999999</v>
      </c>
      <c r="E84" s="433">
        <f t="shared" si="1"/>
        <v>10019.674476190476</v>
      </c>
      <c r="F84" s="212"/>
      <c r="G84" s="212"/>
    </row>
    <row r="85" spans="1:11" ht="17.100000000000001" customHeight="1" thickTop="1" thickBot="1">
      <c r="B85" s="234" t="s">
        <v>388</v>
      </c>
      <c r="C85" s="431">
        <v>91</v>
      </c>
      <c r="D85" s="431">
        <v>621376.696</v>
      </c>
      <c r="E85" s="433">
        <f t="shared" si="1"/>
        <v>6828.315340659341</v>
      </c>
      <c r="F85" s="212"/>
      <c r="G85" s="212"/>
    </row>
    <row r="86" spans="1:11" ht="17.100000000000001" customHeight="1" thickTop="1" thickBot="1">
      <c r="B86" s="234" t="s">
        <v>389</v>
      </c>
      <c r="C86" s="431">
        <v>22</v>
      </c>
      <c r="D86" s="431">
        <v>143500.40400000001</v>
      </c>
      <c r="E86" s="433">
        <f t="shared" si="1"/>
        <v>6522.7456363636365</v>
      </c>
    </row>
    <row r="87" spans="1:11" ht="17.100000000000001" customHeight="1" thickTop="1" thickBot="1">
      <c r="B87" s="234" t="s">
        <v>390</v>
      </c>
      <c r="C87" s="431">
        <v>14</v>
      </c>
      <c r="D87" s="431">
        <v>135030.99799999999</v>
      </c>
      <c r="E87" s="433">
        <f t="shared" si="1"/>
        <v>9645.0712857142844</v>
      </c>
    </row>
    <row r="88" spans="1:11" ht="17.100000000000001" customHeight="1" thickTop="1" thickBot="1">
      <c r="B88" s="234" t="s">
        <v>391</v>
      </c>
      <c r="C88" s="431">
        <v>16</v>
      </c>
      <c r="D88" s="431">
        <v>142829.12</v>
      </c>
      <c r="E88" s="433">
        <f t="shared" si="1"/>
        <v>8926.82</v>
      </c>
    </row>
    <row r="89" spans="1:11" ht="17.100000000000001" customHeight="1" thickTop="1" thickBot="1">
      <c r="B89" s="267" t="s">
        <v>392</v>
      </c>
      <c r="C89" s="431">
        <v>24</v>
      </c>
      <c r="D89" s="431">
        <v>148643.04300000001</v>
      </c>
      <c r="E89" s="433">
        <f t="shared" si="1"/>
        <v>6193.4601250000005</v>
      </c>
    </row>
    <row r="90" spans="1:11" ht="17.100000000000001" customHeight="1" thickTop="1" thickBot="1">
      <c r="B90" s="268"/>
      <c r="C90" s="237"/>
      <c r="D90" s="237"/>
      <c r="E90" s="237"/>
    </row>
    <row r="91" spans="1:11" ht="16.5" customHeight="1" thickTop="1" thickBot="1">
      <c r="B91" s="498" t="s">
        <v>1091</v>
      </c>
      <c r="C91" s="499"/>
      <c r="D91" s="499"/>
      <c r="E91" s="499"/>
    </row>
    <row r="92" spans="1:11" ht="15" thickTop="1">
      <c r="A92" s="25"/>
      <c r="B92" s="25"/>
      <c r="C92" s="210"/>
      <c r="D92" s="210"/>
      <c r="E92" s="210"/>
      <c r="F92" s="25"/>
      <c r="G92" s="25"/>
      <c r="H92" s="25"/>
      <c r="I92" s="25"/>
      <c r="J92" s="25"/>
      <c r="K92" s="209"/>
    </row>
    <row r="93" spans="1:11" ht="14.4">
      <c r="B93" s="25"/>
      <c r="C93" s="210"/>
      <c r="D93" s="210"/>
      <c r="E93" s="210"/>
    </row>
    <row r="94" spans="1:11" ht="14.4">
      <c r="B94" s="25"/>
      <c r="C94" s="25"/>
      <c r="D94" s="25"/>
      <c r="E94" s="25"/>
    </row>
    <row r="95" spans="1:11" s="209" customFormat="1">
      <c r="A95" s="22"/>
      <c r="C95" s="226"/>
      <c r="D95" s="226"/>
      <c r="K95" s="22"/>
    </row>
    <row r="96" spans="1:11" s="209" customFormat="1">
      <c r="A96" s="22"/>
      <c r="K96" s="22"/>
    </row>
    <row r="97" spans="1:11" s="209" customFormat="1">
      <c r="A97" s="22"/>
      <c r="K97" s="22"/>
    </row>
    <row r="98" spans="1:11" s="209" customFormat="1">
      <c r="A98" s="22"/>
      <c r="K98" s="22"/>
    </row>
    <row r="99" spans="1:11" s="209" customFormat="1">
      <c r="A99" s="22"/>
      <c r="K99" s="22"/>
    </row>
    <row r="100" spans="1:11" s="209" customFormat="1">
      <c r="A100" s="22"/>
      <c r="K100" s="22"/>
    </row>
    <row r="101" spans="1:11" s="209" customFormat="1">
      <c r="A101" s="22"/>
      <c r="K101" s="22"/>
    </row>
    <row r="102" spans="1:11" s="209" customFormat="1">
      <c r="A102" s="22"/>
      <c r="K102" s="22"/>
    </row>
    <row r="103" spans="1:11" s="209" customFormat="1">
      <c r="A103" s="22"/>
      <c r="K103" s="22"/>
    </row>
    <row r="104" spans="1:11" s="209" customFormat="1">
      <c r="A104" s="22"/>
      <c r="K104" s="22"/>
    </row>
    <row r="105" spans="1:11" s="209" customFormat="1">
      <c r="A105" s="22"/>
      <c r="K105" s="22"/>
    </row>
    <row r="106" spans="1:11" s="209" customFormat="1">
      <c r="A106" s="22"/>
      <c r="K106" s="22"/>
    </row>
    <row r="107" spans="1:11" s="209" customFormat="1">
      <c r="A107" s="22"/>
      <c r="K107" s="22"/>
    </row>
    <row r="128" spans="1:11" s="209" customFormat="1">
      <c r="A128" s="22"/>
      <c r="B128" s="211"/>
      <c r="K128" s="22"/>
    </row>
  </sheetData>
  <mergeCells count="3">
    <mergeCell ref="B2:E2"/>
    <mergeCell ref="B3:E3"/>
    <mergeCell ref="B91:E91"/>
  </mergeCells>
  <hyperlinks>
    <hyperlink ref="B3:E3" location="'Capitulo 2'!B22" display="Número de obras de reparación residencial (viviendas y apartamentos), valor (en miles de colones) y valor promedio por obra (en miles de colones), según cantón. 2018." xr:uid="{00000000-0004-0000-0B00-000000000000}"/>
  </hyperlinks>
  <printOptions horizontalCentered="1" verticalCentered="1"/>
  <pageMargins left="0" right="0.78740157480314965" top="0.98425196850393704" bottom="0.98425196850393704" header="0.59055118110236227" footer="0.59055118110236227"/>
  <pageSetup scale="75" orientation="landscape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52"/>
  <sheetViews>
    <sheetView showGridLines="0" zoomScaleNormal="100" workbookViewId="0">
      <pane ySplit="5" topLeftCell="A6" activePane="bottomLeft" state="frozen"/>
      <selection pane="bottomLeft" activeCell="B4" sqref="B4:B5"/>
    </sheetView>
  </sheetViews>
  <sheetFormatPr baseColWidth="10" defaultColWidth="11.44140625" defaultRowHeight="13.8"/>
  <cols>
    <col min="1" max="1" width="11.44140625" customWidth="1"/>
    <col min="2" max="2" width="49" style="15" customWidth="1"/>
    <col min="3" max="4" width="19.44140625" style="15" customWidth="1"/>
    <col min="5" max="5" width="21.44140625" style="15" customWidth="1"/>
    <col min="6" max="11" width="11.44140625" style="15" customWidth="1"/>
  </cols>
  <sheetData>
    <row r="1" spans="1:12" ht="18" customHeight="1">
      <c r="B1" s="28"/>
    </row>
    <row r="2" spans="1:12" ht="15.75" customHeight="1">
      <c r="B2" s="468" t="s">
        <v>14</v>
      </c>
      <c r="C2" s="468"/>
      <c r="D2" s="468"/>
      <c r="E2" s="468"/>
      <c r="F2" s="36"/>
      <c r="G2" s="36"/>
      <c r="H2" s="36"/>
    </row>
    <row r="3" spans="1:12" ht="33.75" customHeight="1" thickBot="1">
      <c r="B3" s="470" t="s">
        <v>1343</v>
      </c>
      <c r="C3" s="470"/>
      <c r="D3" s="470"/>
      <c r="E3" s="470"/>
    </row>
    <row r="4" spans="1:12" ht="16.5" customHeight="1" thickTop="1" thickBot="1">
      <c r="B4" s="491" t="s">
        <v>108</v>
      </c>
      <c r="C4" s="502" t="s">
        <v>10</v>
      </c>
      <c r="D4" s="503"/>
      <c r="E4" s="484" t="s">
        <v>1090</v>
      </c>
    </row>
    <row r="5" spans="1:12" ht="16.5" customHeight="1" thickTop="1" thickBot="1">
      <c r="B5" s="492"/>
      <c r="C5" s="299">
        <v>2024</v>
      </c>
      <c r="D5" s="299">
        <v>2025</v>
      </c>
      <c r="E5" s="485"/>
    </row>
    <row r="6" spans="1:12" ht="17.100000000000001" customHeight="1" thickTop="1" thickBot="1">
      <c r="B6" s="262" t="s">
        <v>1344</v>
      </c>
      <c r="C6" s="398">
        <f>SUM(C7:C13)</f>
        <v>46523</v>
      </c>
      <c r="D6" s="398">
        <f>SUM(D7:D13)</f>
        <v>41758</v>
      </c>
      <c r="E6" s="434">
        <f>+(D6-C6)/C6</f>
        <v>-0.10242245770909013</v>
      </c>
      <c r="F6" s="37"/>
    </row>
    <row r="7" spans="1:12" ht="17.100000000000001" customHeight="1" thickTop="1" thickBot="1">
      <c r="B7" s="262" t="s">
        <v>546</v>
      </c>
      <c r="C7" s="398">
        <v>33781</v>
      </c>
      <c r="D7" s="398">
        <v>29960</v>
      </c>
      <c r="E7" s="434">
        <f>+(D7-C7)/C7</f>
        <v>-0.113110920339836</v>
      </c>
      <c r="F7" s="37"/>
    </row>
    <row r="8" spans="1:12" ht="17.100000000000001" customHeight="1" thickTop="1" thickBot="1">
      <c r="B8" s="262" t="s">
        <v>547</v>
      </c>
      <c r="C8" s="398">
        <v>543</v>
      </c>
      <c r="D8" s="398">
        <v>337</v>
      </c>
      <c r="E8" s="434">
        <f t="shared" ref="E8:E13" si="0">+(D8-C8)/C8</f>
        <v>-0.37937384898710863</v>
      </c>
      <c r="F8" s="37"/>
    </row>
    <row r="9" spans="1:12" ht="17.100000000000001" customHeight="1" thickTop="1" thickBot="1">
      <c r="B9" s="262" t="s">
        <v>548</v>
      </c>
      <c r="C9" s="398">
        <v>10263</v>
      </c>
      <c r="D9" s="398">
        <v>9361</v>
      </c>
      <c r="E9" s="434">
        <f t="shared" si="0"/>
        <v>-8.7888531618435156E-2</v>
      </c>
      <c r="F9" s="37"/>
    </row>
    <row r="10" spans="1:12" ht="17.100000000000001" customHeight="1" thickTop="1" thickBot="1">
      <c r="B10" s="262" t="s">
        <v>549</v>
      </c>
      <c r="C10" s="398">
        <v>1663</v>
      </c>
      <c r="D10" s="398">
        <v>1981</v>
      </c>
      <c r="E10" s="434">
        <f t="shared" si="0"/>
        <v>0.19122068550811785</v>
      </c>
      <c r="F10" s="37"/>
    </row>
    <row r="11" spans="1:12" ht="17.100000000000001" customHeight="1" thickTop="1" thickBot="1">
      <c r="B11" s="262" t="s">
        <v>550</v>
      </c>
      <c r="C11" s="398">
        <v>212</v>
      </c>
      <c r="D11" s="398">
        <v>92</v>
      </c>
      <c r="E11" s="434">
        <f t="shared" si="0"/>
        <v>-0.56603773584905659</v>
      </c>
      <c r="F11" s="37"/>
    </row>
    <row r="12" spans="1:12" ht="17.100000000000001" customHeight="1" thickTop="1" thickBot="1">
      <c r="B12" s="262" t="s">
        <v>551</v>
      </c>
      <c r="C12" s="398">
        <v>31</v>
      </c>
      <c r="D12" s="398">
        <v>15</v>
      </c>
      <c r="E12" s="434">
        <f t="shared" si="0"/>
        <v>-0.5161290322580645</v>
      </c>
      <c r="F12" s="37"/>
    </row>
    <row r="13" spans="1:12" ht="17.100000000000001" customHeight="1" thickTop="1" thickBot="1">
      <c r="B13" s="262" t="s">
        <v>552</v>
      </c>
      <c r="C13" s="398">
        <v>30</v>
      </c>
      <c r="D13" s="398">
        <v>12</v>
      </c>
      <c r="E13" s="434">
        <f t="shared" si="0"/>
        <v>-0.6</v>
      </c>
      <c r="F13" s="37"/>
    </row>
    <row r="14" spans="1:12" ht="17.100000000000001" customHeight="1" thickTop="1" thickBot="1">
      <c r="B14" s="263"/>
      <c r="C14" s="239"/>
      <c r="D14" s="239"/>
      <c r="E14" s="269"/>
      <c r="F14" s="37"/>
    </row>
    <row r="15" spans="1:12" ht="27.6" customHeight="1" thickTop="1" thickBot="1">
      <c r="B15" s="500" t="s">
        <v>1398</v>
      </c>
      <c r="C15" s="501"/>
      <c r="D15" s="501"/>
      <c r="E15" s="501"/>
    </row>
    <row r="16" spans="1:12" ht="15" thickTop="1">
      <c r="A16" s="10"/>
      <c r="B16" s="10"/>
      <c r="C16" s="30"/>
      <c r="D16" s="30"/>
      <c r="E16" s="10"/>
      <c r="F16" s="10"/>
      <c r="G16" s="10"/>
      <c r="H16" s="10"/>
      <c r="I16" s="10"/>
      <c r="J16" s="10"/>
      <c r="K16" s="10"/>
      <c r="L16" s="15"/>
    </row>
    <row r="17" spans="1:15" ht="14.4">
      <c r="B17" s="10"/>
      <c r="C17" s="32"/>
      <c r="D17" s="32"/>
    </row>
    <row r="18" spans="1:15" ht="14.4">
      <c r="B18" s="10"/>
    </row>
    <row r="19" spans="1:15" s="15" customFormat="1">
      <c r="A19"/>
      <c r="L19"/>
      <c r="M19"/>
      <c r="N19"/>
      <c r="O19"/>
    </row>
    <row r="20" spans="1:15" s="15" customFormat="1">
      <c r="A20"/>
      <c r="L20"/>
      <c r="M20"/>
      <c r="N20"/>
      <c r="O20"/>
    </row>
    <row r="21" spans="1:15" s="15" customFormat="1">
      <c r="A21"/>
      <c r="L21"/>
      <c r="M21"/>
      <c r="N21"/>
      <c r="O21"/>
    </row>
    <row r="22" spans="1:15" s="15" customFormat="1">
      <c r="A22"/>
      <c r="L22"/>
      <c r="M22"/>
      <c r="N22"/>
      <c r="O22"/>
    </row>
    <row r="23" spans="1:15" s="15" customFormat="1">
      <c r="A23"/>
      <c r="L23"/>
      <c r="M23"/>
      <c r="N23"/>
      <c r="O23"/>
    </row>
    <row r="24" spans="1:15" s="15" customFormat="1">
      <c r="A24"/>
      <c r="L24"/>
      <c r="M24"/>
      <c r="N24"/>
      <c r="O24"/>
    </row>
    <row r="25" spans="1:15" s="15" customFormat="1">
      <c r="A25"/>
      <c r="L25"/>
      <c r="M25"/>
      <c r="N25"/>
      <c r="O25"/>
    </row>
    <row r="26" spans="1:15" s="15" customFormat="1">
      <c r="A26"/>
      <c r="L26"/>
      <c r="M26"/>
      <c r="N26"/>
      <c r="O26"/>
    </row>
    <row r="27" spans="1:15" s="15" customFormat="1">
      <c r="A27"/>
      <c r="L27"/>
      <c r="M27"/>
      <c r="N27"/>
      <c r="O27"/>
    </row>
    <row r="28" spans="1:15" s="15" customFormat="1">
      <c r="A28"/>
      <c r="L28"/>
      <c r="M28"/>
      <c r="N28"/>
      <c r="O28"/>
    </row>
    <row r="29" spans="1:15" s="15" customFormat="1">
      <c r="A29"/>
      <c r="L29"/>
      <c r="M29"/>
      <c r="N29"/>
      <c r="O29"/>
    </row>
    <row r="30" spans="1:15" s="15" customFormat="1">
      <c r="A30"/>
      <c r="L30"/>
      <c r="M30"/>
      <c r="N30"/>
      <c r="O30"/>
    </row>
    <row r="31" spans="1:15" s="15" customFormat="1">
      <c r="A31"/>
      <c r="L31"/>
      <c r="M31"/>
      <c r="N31"/>
      <c r="O31"/>
    </row>
    <row r="52" spans="1:15" s="15" customFormat="1">
      <c r="A52"/>
      <c r="B52" s="31"/>
      <c r="L52"/>
      <c r="M52"/>
      <c r="N52"/>
      <c r="O52"/>
    </row>
  </sheetData>
  <mergeCells count="6">
    <mergeCell ref="B2:E2"/>
    <mergeCell ref="B3:E3"/>
    <mergeCell ref="B15:E15"/>
    <mergeCell ref="E4:E5"/>
    <mergeCell ref="B4:B5"/>
    <mergeCell ref="C4:D4"/>
  </mergeCells>
  <hyperlinks>
    <hyperlink ref="B3:E3" location="'Capitulo 2'!B23" display="Metros cuadrados construidos en obras habitacionales, según tipo de obra. 2017-2018." xr:uid="{00000000-0004-0000-0C00-000000000000}"/>
  </hyperlinks>
  <printOptions horizontalCentered="1" verticalCentered="1"/>
  <pageMargins left="0" right="0.78740157480314965" top="0.98425196850393704" bottom="0.98425196850393704" header="0.59055118110236227" footer="0.59055118110236227"/>
  <pageSetup scale="75" orientation="landscape" horizontalDpi="300" verticalDpi="300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EB2E8-02F9-4EBA-9458-865CB2071752}">
  <dimension ref="B1:U48"/>
  <sheetViews>
    <sheetView showGridLines="0" zoomScaleNormal="100" workbookViewId="0">
      <pane ySplit="5" topLeftCell="A6" activePane="bottomLeft" state="frozen"/>
      <selection pane="bottomLeft" activeCell="B4" sqref="B4:B5"/>
    </sheetView>
  </sheetViews>
  <sheetFormatPr baseColWidth="10" defaultColWidth="11.44140625" defaultRowHeight="14.4"/>
  <cols>
    <col min="1" max="1" width="11.44140625" style="24" customWidth="1"/>
    <col min="2" max="2" width="14.88671875" style="209" customWidth="1"/>
    <col min="3" max="3" width="41.88671875" style="209" bestFit="1" customWidth="1"/>
    <col min="4" max="4" width="43.44140625" style="209" customWidth="1"/>
    <col min="5" max="5" width="36.33203125" style="209" customWidth="1"/>
    <col min="6" max="6" width="23" style="209" bestFit="1" customWidth="1"/>
    <col min="7" max="7" width="11.44140625" style="209" customWidth="1"/>
    <col min="8" max="8" width="12.44140625" style="209" customWidth="1"/>
    <col min="9" max="21" width="11.44140625" style="209" customWidth="1"/>
    <col min="22" max="16384" width="11.44140625" style="24"/>
  </cols>
  <sheetData>
    <row r="1" spans="2:21">
      <c r="B1" s="208"/>
      <c r="C1" s="25"/>
      <c r="D1" s="25"/>
      <c r="E1" s="25"/>
      <c r="F1" s="25"/>
    </row>
    <row r="2" spans="2:21" ht="15">
      <c r="B2" s="497" t="s">
        <v>38</v>
      </c>
      <c r="C2" s="497"/>
      <c r="D2" s="497"/>
      <c r="E2" s="497"/>
      <c r="F2" s="497"/>
      <c r="G2" s="390"/>
      <c r="H2" s="390"/>
    </row>
    <row r="3" spans="2:21" ht="42" customHeight="1" thickBot="1">
      <c r="B3" s="470" t="s">
        <v>1349</v>
      </c>
      <c r="C3" s="470"/>
      <c r="D3" s="470"/>
      <c r="E3" s="470"/>
      <c r="F3" s="470"/>
    </row>
    <row r="4" spans="2:21" ht="15.6" thickTop="1" thickBot="1">
      <c r="B4" s="506" t="s">
        <v>10</v>
      </c>
      <c r="C4" s="508" t="s">
        <v>1346</v>
      </c>
      <c r="D4" s="464"/>
      <c r="E4" s="464"/>
      <c r="F4" s="509"/>
    </row>
    <row r="5" spans="2:21" ht="15.6" thickTop="1" thickBot="1">
      <c r="B5" s="507"/>
      <c r="C5" s="416" t="s">
        <v>1400</v>
      </c>
      <c r="D5" s="416" t="s">
        <v>1401</v>
      </c>
      <c r="E5" s="416" t="s">
        <v>1347</v>
      </c>
      <c r="F5" s="416" t="s">
        <v>1348</v>
      </c>
    </row>
    <row r="6" spans="2:21" ht="15" thickTop="1">
      <c r="B6" s="391">
        <v>2020</v>
      </c>
      <c r="C6" s="417">
        <v>123.01</v>
      </c>
      <c r="D6" s="417">
        <v>122.74</v>
      </c>
      <c r="E6" s="417">
        <v>121.55</v>
      </c>
      <c r="F6" s="417">
        <v>119.56</v>
      </c>
    </row>
    <row r="7" spans="2:21">
      <c r="B7" s="391">
        <v>2021</v>
      </c>
      <c r="C7" s="417">
        <v>137.36000000000001</v>
      </c>
      <c r="D7" s="417">
        <v>135.63999999999999</v>
      </c>
      <c r="E7" s="417">
        <v>136.36000000000001</v>
      </c>
      <c r="F7" s="417">
        <v>132.38999999999999</v>
      </c>
    </row>
    <row r="8" spans="2:21">
      <c r="B8" s="391">
        <v>2022</v>
      </c>
      <c r="C8" s="417">
        <v>145</v>
      </c>
      <c r="D8" s="417">
        <v>142.63999999999999</v>
      </c>
      <c r="E8" s="417">
        <v>145.18</v>
      </c>
      <c r="F8" s="417">
        <v>141.24</v>
      </c>
    </row>
    <row r="9" spans="2:21">
      <c r="B9" s="391">
        <v>2023</v>
      </c>
      <c r="C9" s="417">
        <v>141.44</v>
      </c>
      <c r="D9" s="417">
        <v>136.19999999999999</v>
      </c>
      <c r="E9" s="417">
        <v>139.58000000000001</v>
      </c>
      <c r="F9" s="417">
        <v>135.87</v>
      </c>
    </row>
    <row r="10" spans="2:21">
      <c r="B10" s="391">
        <v>2024</v>
      </c>
      <c r="C10" s="417">
        <v>140.36000000000001</v>
      </c>
      <c r="D10" s="417">
        <v>134.91999999999999</v>
      </c>
      <c r="E10" s="417">
        <v>138.06</v>
      </c>
      <c r="F10" s="417">
        <v>135.19999999999999</v>
      </c>
    </row>
    <row r="11" spans="2:21" ht="16.2" thickBot="1">
      <c r="B11" s="391" t="s">
        <v>1350</v>
      </c>
      <c r="C11" s="417">
        <v>141.56</v>
      </c>
      <c r="D11" s="417">
        <v>136.07</v>
      </c>
      <c r="E11" s="417">
        <v>138.41999999999999</v>
      </c>
      <c r="F11" s="417">
        <v>136.01</v>
      </c>
    </row>
    <row r="12" spans="2:21" ht="15.6" thickTop="1" thickBot="1">
      <c r="B12" s="319"/>
      <c r="C12" s="392"/>
      <c r="D12" s="393"/>
      <c r="E12" s="392"/>
      <c r="F12" s="394"/>
    </row>
    <row r="13" spans="2:21" s="395" customFormat="1" ht="13.2" thickTop="1" thickBot="1">
      <c r="B13" s="510" t="s">
        <v>11</v>
      </c>
      <c r="C13" s="505"/>
      <c r="D13" s="505"/>
      <c r="E13" s="505"/>
      <c r="F13" s="505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1"/>
    </row>
    <row r="14" spans="2:21" ht="15.6" thickTop="1" thickBot="1">
      <c r="B14" s="504" t="s">
        <v>1345</v>
      </c>
      <c r="C14" s="505"/>
      <c r="D14" s="505"/>
      <c r="E14" s="505"/>
      <c r="F14" s="505"/>
    </row>
    <row r="15" spans="2:21" ht="15.6" thickTop="1" thickBot="1">
      <c r="B15" s="504" t="s">
        <v>1351</v>
      </c>
      <c r="C15" s="505"/>
      <c r="D15" s="505"/>
      <c r="E15" s="505"/>
      <c r="F15" s="505"/>
    </row>
    <row r="16" spans="2:21" ht="15" thickTop="1">
      <c r="E16" s="415"/>
    </row>
    <row r="19" spans="3:6">
      <c r="D19" s="414"/>
      <c r="F19" s="414"/>
    </row>
    <row r="22" spans="3:6">
      <c r="C22" s="415"/>
    </row>
    <row r="48" spans="2:2" s="209" customFormat="1" ht="13.8">
      <c r="B48" s="211"/>
    </row>
  </sheetData>
  <mergeCells count="7">
    <mergeCell ref="B15:F15"/>
    <mergeCell ref="B14:F14"/>
    <mergeCell ref="B2:F2"/>
    <mergeCell ref="B3:F3"/>
    <mergeCell ref="B4:B5"/>
    <mergeCell ref="C4:F4"/>
    <mergeCell ref="B13:F13"/>
  </mergeCells>
  <hyperlinks>
    <hyperlink ref="B3:F3" location="'Capitulo 2'!B24" display="Índice de precios de edificios y vivienda de interés social, y su variación porcentual anual. 2015-2018." xr:uid="{B90BD569-B8DD-423F-B023-61A52111BF1D}"/>
  </hyperlinks>
  <printOptions horizontalCentered="1" verticalCentered="1"/>
  <pageMargins left="0" right="0.78740157480314965" top="0.98425196850393704" bottom="0.98425196850393704" header="0.59055118110236227" footer="0.59055118110236227"/>
  <pageSetup scale="75" orientation="landscape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B43E97"/>
  </sheetPr>
  <dimension ref="A1:I37"/>
  <sheetViews>
    <sheetView showGridLines="0" topLeftCell="A13" workbookViewId="0">
      <selection activeCell="A17" sqref="A17:I17"/>
    </sheetView>
  </sheetViews>
  <sheetFormatPr baseColWidth="10" defaultColWidth="11.44140625" defaultRowHeight="13.2"/>
  <cols>
    <col min="1" max="1" width="14.6640625" customWidth="1"/>
    <col min="2" max="2" width="15.5546875" customWidth="1"/>
    <col min="3" max="3" width="15" customWidth="1"/>
    <col min="4" max="6" width="11.44140625" customWidth="1"/>
    <col min="7" max="7" width="11.5546875" customWidth="1"/>
  </cols>
  <sheetData>
    <row r="1" spans="1:9" hidden="1">
      <c r="F1" s="3"/>
      <c r="G1" s="3"/>
    </row>
    <row r="2" spans="1:9" hidden="1">
      <c r="F2" s="3"/>
      <c r="G2" s="3"/>
    </row>
    <row r="3" spans="1:9" hidden="1">
      <c r="F3" s="3"/>
      <c r="G3" s="3"/>
    </row>
    <row r="4" spans="1:9" hidden="1">
      <c r="F4" s="3"/>
      <c r="G4" s="3"/>
    </row>
    <row r="5" spans="1:9" hidden="1">
      <c r="F5" s="3"/>
      <c r="G5" s="3"/>
    </row>
    <row r="6" spans="1:9" hidden="1"/>
    <row r="7" spans="1:9" hidden="1"/>
    <row r="8" spans="1:9" hidden="1"/>
    <row r="9" spans="1:9" hidden="1"/>
    <row r="10" spans="1:9" hidden="1"/>
    <row r="11" spans="1:9" hidden="1"/>
    <row r="12" spans="1:9" hidden="1"/>
    <row r="15" spans="1:9" ht="27.75" customHeight="1">
      <c r="A15" s="452" t="s">
        <v>109</v>
      </c>
      <c r="B15" s="452"/>
      <c r="C15" s="452"/>
      <c r="D15" s="452"/>
      <c r="E15" s="452"/>
      <c r="F15" s="452"/>
      <c r="G15" s="452"/>
      <c r="H15" s="452"/>
      <c r="I15" s="452"/>
    </row>
    <row r="16" spans="1:9">
      <c r="A16" s="227"/>
      <c r="B16" s="227"/>
      <c r="C16" s="227"/>
      <c r="D16" s="227"/>
      <c r="E16" s="227"/>
      <c r="F16" s="227"/>
      <c r="G16" s="227"/>
      <c r="H16" s="227"/>
      <c r="I16" s="227"/>
    </row>
    <row r="17" spans="1:9" ht="21.75" customHeight="1">
      <c r="A17" s="455" t="s">
        <v>436</v>
      </c>
      <c r="B17" s="455"/>
      <c r="C17" s="455"/>
      <c r="D17" s="455"/>
      <c r="E17" s="455"/>
      <c r="F17" s="455"/>
      <c r="G17" s="455"/>
      <c r="H17" s="455"/>
      <c r="I17" s="455"/>
    </row>
    <row r="18" spans="1:9">
      <c r="A18" s="227"/>
      <c r="B18" s="227"/>
      <c r="C18" s="227"/>
      <c r="D18" s="227"/>
      <c r="E18" s="227"/>
      <c r="F18" s="227"/>
      <c r="G18" s="227"/>
      <c r="H18" s="227"/>
      <c r="I18" s="227"/>
    </row>
    <row r="19" spans="1:9" ht="35.25" customHeight="1">
      <c r="A19" s="229" t="s">
        <v>427</v>
      </c>
      <c r="B19" s="454" t="s">
        <v>1092</v>
      </c>
      <c r="C19" s="454"/>
      <c r="D19" s="454"/>
      <c r="E19" s="454"/>
      <c r="F19" s="454"/>
      <c r="G19" s="454"/>
      <c r="H19" s="454"/>
      <c r="I19" s="454"/>
    </row>
    <row r="20" spans="1:9" ht="15" customHeight="1">
      <c r="A20" s="229" t="s">
        <v>94</v>
      </c>
      <c r="B20" s="454" t="s">
        <v>1094</v>
      </c>
      <c r="C20" s="454"/>
      <c r="D20" s="454"/>
      <c r="E20" s="454"/>
      <c r="F20" s="454"/>
      <c r="G20" s="454"/>
      <c r="H20" s="454"/>
      <c r="I20" s="454"/>
    </row>
    <row r="21" spans="1:9" ht="15" customHeight="1">
      <c r="A21" s="229" t="s">
        <v>96</v>
      </c>
      <c r="B21" s="454" t="s">
        <v>1095</v>
      </c>
      <c r="C21" s="454"/>
      <c r="D21" s="454"/>
      <c r="E21" s="454"/>
      <c r="F21" s="454"/>
      <c r="G21" s="454"/>
      <c r="H21" s="454"/>
      <c r="I21" s="454"/>
    </row>
    <row r="22" spans="1:9" ht="15" customHeight="1">
      <c r="A22" s="229" t="s">
        <v>281</v>
      </c>
      <c r="B22" s="453" t="s">
        <v>1097</v>
      </c>
      <c r="C22" s="453"/>
      <c r="D22" s="453"/>
      <c r="E22" s="453"/>
      <c r="F22" s="453"/>
      <c r="G22" s="453"/>
      <c r="H22" s="453"/>
      <c r="I22" s="453"/>
    </row>
    <row r="23" spans="1:9" ht="15" customHeight="1">
      <c r="A23" s="229" t="s">
        <v>282</v>
      </c>
      <c r="B23" s="453" t="s">
        <v>1098</v>
      </c>
      <c r="C23" s="453"/>
      <c r="D23" s="453"/>
      <c r="E23" s="453"/>
      <c r="F23" s="453"/>
      <c r="G23" s="453"/>
      <c r="H23" s="453"/>
      <c r="I23" s="453"/>
    </row>
    <row r="24" spans="1:9" ht="15" customHeight="1">
      <c r="A24" s="229" t="s">
        <v>283</v>
      </c>
      <c r="B24" s="453" t="s">
        <v>1101</v>
      </c>
      <c r="C24" s="453"/>
      <c r="D24" s="453"/>
      <c r="E24" s="453"/>
      <c r="F24" s="453"/>
      <c r="G24" s="453"/>
      <c r="H24" s="453"/>
      <c r="I24" s="453"/>
    </row>
    <row r="25" spans="1:9" ht="13.2" customHeight="1">
      <c r="A25" s="229" t="s">
        <v>284</v>
      </c>
      <c r="B25" s="453" t="s">
        <v>1102</v>
      </c>
      <c r="C25" s="453"/>
      <c r="D25" s="453"/>
      <c r="E25" s="453"/>
      <c r="F25" s="453"/>
      <c r="G25" s="453"/>
      <c r="H25" s="453"/>
      <c r="I25" s="453"/>
    </row>
    <row r="26" spans="1:9" ht="13.2" customHeight="1">
      <c r="A26" s="229" t="s">
        <v>285</v>
      </c>
      <c r="B26" s="453" t="s">
        <v>1103</v>
      </c>
      <c r="C26" s="453"/>
      <c r="D26" s="453"/>
      <c r="E26" s="453"/>
      <c r="F26" s="453"/>
      <c r="G26" s="453"/>
      <c r="H26" s="453"/>
      <c r="I26" s="453"/>
    </row>
    <row r="27" spans="1:9">
      <c r="A27" s="229" t="s">
        <v>286</v>
      </c>
      <c r="B27" s="454" t="s">
        <v>1104</v>
      </c>
      <c r="C27" s="454"/>
      <c r="D27" s="454"/>
      <c r="E27" s="454"/>
      <c r="F27" s="454"/>
      <c r="G27" s="454"/>
      <c r="H27" s="454"/>
      <c r="I27" s="454"/>
    </row>
    <row r="28" spans="1:9">
      <c r="A28" s="229" t="s">
        <v>287</v>
      </c>
      <c r="B28" s="454" t="s">
        <v>1105</v>
      </c>
      <c r="C28" s="454"/>
      <c r="D28" s="454"/>
      <c r="E28" s="454"/>
      <c r="F28" s="454"/>
      <c r="G28" s="454"/>
      <c r="H28" s="454"/>
      <c r="I28" s="454"/>
    </row>
    <row r="29" spans="1:9" ht="25.5" customHeight="1">
      <c r="A29" s="229" t="s">
        <v>429</v>
      </c>
      <c r="B29" s="454" t="s">
        <v>1106</v>
      </c>
      <c r="C29" s="454"/>
      <c r="D29" s="454"/>
      <c r="E29" s="454"/>
      <c r="F29" s="454"/>
      <c r="G29" s="454"/>
      <c r="H29" s="454"/>
      <c r="I29" s="454"/>
    </row>
    <row r="30" spans="1:9" ht="26.25" customHeight="1">
      <c r="A30" s="229" t="s">
        <v>430</v>
      </c>
      <c r="B30" s="454" t="s">
        <v>1107</v>
      </c>
      <c r="C30" s="454"/>
      <c r="D30" s="454"/>
      <c r="E30" s="454"/>
      <c r="F30" s="454"/>
      <c r="G30" s="454"/>
      <c r="H30" s="454"/>
      <c r="I30" s="454"/>
    </row>
    <row r="31" spans="1:9">
      <c r="A31" s="229" t="s">
        <v>428</v>
      </c>
      <c r="B31" s="454" t="s">
        <v>1109</v>
      </c>
      <c r="C31" s="454"/>
      <c r="D31" s="454"/>
      <c r="E31" s="454"/>
      <c r="F31" s="454"/>
      <c r="G31" s="454"/>
      <c r="H31" s="454"/>
      <c r="I31" s="454"/>
    </row>
    <row r="32" spans="1:9">
      <c r="A32" s="229" t="s">
        <v>431</v>
      </c>
      <c r="B32" s="454" t="s">
        <v>1111</v>
      </c>
      <c r="C32" s="454"/>
      <c r="D32" s="454"/>
      <c r="E32" s="454"/>
      <c r="F32" s="454"/>
      <c r="G32" s="454"/>
      <c r="H32" s="454"/>
      <c r="I32" s="454"/>
    </row>
    <row r="33" spans="1:9">
      <c r="A33" s="229" t="s">
        <v>432</v>
      </c>
      <c r="B33" s="454" t="s">
        <v>1114</v>
      </c>
      <c r="C33" s="454"/>
      <c r="D33" s="454"/>
      <c r="E33" s="454"/>
      <c r="F33" s="454"/>
      <c r="G33" s="454"/>
      <c r="H33" s="454"/>
      <c r="I33" s="454"/>
    </row>
    <row r="34" spans="1:9">
      <c r="A34" s="229" t="s">
        <v>433</v>
      </c>
      <c r="B34" s="454" t="s">
        <v>1113</v>
      </c>
      <c r="C34" s="454"/>
      <c r="D34" s="454"/>
      <c r="E34" s="454"/>
      <c r="F34" s="454"/>
      <c r="G34" s="454"/>
      <c r="H34" s="454"/>
      <c r="I34" s="454"/>
    </row>
    <row r="35" spans="1:9" ht="30" customHeight="1">
      <c r="A35" s="229" t="s">
        <v>434</v>
      </c>
      <c r="B35" s="454" t="s">
        <v>1115</v>
      </c>
      <c r="C35" s="454"/>
      <c r="D35" s="454"/>
      <c r="E35" s="454"/>
      <c r="F35" s="454"/>
      <c r="G35" s="454"/>
      <c r="H35" s="454"/>
      <c r="I35" s="454"/>
    </row>
    <row r="36" spans="1:9" ht="20.25" customHeight="1">
      <c r="A36" s="229" t="s">
        <v>435</v>
      </c>
      <c r="B36" s="454" t="s">
        <v>1117</v>
      </c>
      <c r="C36" s="454"/>
      <c r="D36" s="454"/>
      <c r="E36" s="454"/>
      <c r="F36" s="454"/>
      <c r="G36" s="454"/>
      <c r="H36" s="454"/>
      <c r="I36" s="454"/>
    </row>
    <row r="37" spans="1:9" ht="24.75" customHeight="1">
      <c r="A37" s="229" t="s">
        <v>301</v>
      </c>
      <c r="B37" s="454" t="s">
        <v>1118</v>
      </c>
      <c r="C37" s="454"/>
      <c r="D37" s="454"/>
      <c r="E37" s="454"/>
      <c r="F37" s="454"/>
      <c r="G37" s="454"/>
      <c r="H37" s="454"/>
      <c r="I37" s="454"/>
    </row>
  </sheetData>
  <mergeCells count="21">
    <mergeCell ref="A15:I15"/>
    <mergeCell ref="B20:I20"/>
    <mergeCell ref="B22:I22"/>
    <mergeCell ref="B25:I25"/>
    <mergeCell ref="A17:I17"/>
    <mergeCell ref="B19:I19"/>
    <mergeCell ref="B21:I21"/>
    <mergeCell ref="B23:I23"/>
    <mergeCell ref="B24:I24"/>
    <mergeCell ref="B37:I37"/>
    <mergeCell ref="B34:I34"/>
    <mergeCell ref="B26:I26"/>
    <mergeCell ref="B27:I27"/>
    <mergeCell ref="B28:I28"/>
    <mergeCell ref="B29:I29"/>
    <mergeCell ref="B30:I30"/>
    <mergeCell ref="B31:I31"/>
    <mergeCell ref="B32:I32"/>
    <mergeCell ref="B33:I33"/>
    <mergeCell ref="B35:I35"/>
    <mergeCell ref="B36:I36"/>
  </mergeCells>
  <hyperlinks>
    <hyperlink ref="A15:I15" location="'Compendio de Vivienda 2024'!E31" display="Capítulo 3: Situación de la vivienda en Costa Rica " xr:uid="{00000000-0004-0000-0E00-000000000000}"/>
    <hyperlink ref="B21:I21" location="'c14'!B3" display="Viviendas ocupadas y número de ocupantes, según metros cuadrados de construcción. 2024." xr:uid="{00000000-0004-0000-0E00-000003000000}"/>
    <hyperlink ref="B23:I23" location="'c16g8'!B3" display="Número de viviendas por estado físico, según región y zona. 2018." xr:uid="{00000000-0004-0000-0E00-000004000000}"/>
    <hyperlink ref="B25:I25" location="'c18'!B3" display="Características de las viviendas ocupadas por región. 2024." xr:uid="{00000000-0004-0000-0E00-000006000000}"/>
    <hyperlink ref="B26:I26" location="'c19g10'!B3" display="Viviendas ocupadas y total de ocupantes por procedencia del agua, según región y zona. 2024." xr:uid="{00000000-0004-0000-0E00-000007000000}"/>
    <hyperlink ref="B27:I27" location="'c20'!B3" display="Viviendas ocupadas y total de ocupantes por tipo de abastecimiento de agua, según región. 2018." xr:uid="{00000000-0004-0000-0E00-000008000000}"/>
    <hyperlink ref="B28:I28" location="'c21'!B3" display="Total de viviendas ocupadas por tipo de vivienda, según sistema de eliminación de basura. 2018." xr:uid="{00000000-0004-0000-0E00-000009000000}"/>
    <hyperlink ref="B29:I29" location="'c22g11'!B3" display="Viviendas ocupadas y total de ocupantes por sistema de disposición de excretas, según región y zona. 2024." xr:uid="{00000000-0004-0000-0E00-00000A000000}"/>
    <hyperlink ref="B30:I30" location="'c23'!B3" display="Viviendas ocupadas y número de ocupantes por disponibilidad de servicios básicos, según tipo de tenencia de la vivienda. 2018." xr:uid="{00000000-0004-0000-0E00-00000B000000}"/>
    <hyperlink ref="B31:I31" location="'c24'!B3" display="Total de viviendas ocupadas por tipo de vivienda, según tipo de tenencia y región. 2018." xr:uid="{00000000-0004-0000-0E00-00000C000000}"/>
    <hyperlink ref="B32:I32" location="'c25'!B3" display="Total de hogares por nivel de pobreza, según tipo de vivienda y región. 2018." xr:uid="{00000000-0004-0000-0E00-00000D000000}"/>
    <hyperlink ref="B33:I33" location="'c26'!B3" display="Total de hogares por nivel de pobreza, según tipo de tenencia de la vivienda y región. 2018." xr:uid="{00000000-0004-0000-0E00-00000E000000}"/>
    <hyperlink ref="B35:I35" location="'c28'!B3" display="Viviendas alquiladas con monto de alquiler conocido, monto promedio de alquiler e ingreso neto promedio del hogar, según región. 2018." xr:uid="{00000000-0004-0000-0E00-00000F000000}"/>
    <hyperlink ref="B36:I36" location="'c29G12'!B3" display="Faltante de vivienda, cuantitativo y cualitativo, por región. 2024." xr:uid="{00000000-0004-0000-0E00-000010000000}"/>
    <hyperlink ref="B37:I37" location="'c30g13'!B3" display="Distribución del faltante de vivienda, cuantitativo y cualitativo, por decil de ingreso total del hogar neto. 2018." xr:uid="{00000000-0004-0000-0E00-000011000000}"/>
    <hyperlink ref="B20:I20" location="'c13'!B3" display="Total de viviendas ocupadas por región, según tipo y calificación de la vivienda. 2024." xr:uid="{00000000-0004-0000-0E00-000013000000}"/>
    <hyperlink ref="B22:I22" location="'c15'!B3" display="Viviendas ocupadas por región, según metros cuadrados de construcción. 2018." xr:uid="{00000000-0004-0000-0E00-000014000000}"/>
    <hyperlink ref="B34:I34" location="'c27'!B3" display="Total de hogares por nivel de pobreza, según calificación de la vivienda y región. 2018." xr:uid="{00000000-0004-0000-0E00-000015000000}"/>
    <hyperlink ref="B19:I19" location="'c12 g7'!B3" display="Total de viviendas ocupadas, total de ocupantes y promedio de ocupantes por vivienda, por región y según tipo de vivienda. 2024." xr:uid="{E8A21DFE-BB98-4480-941B-3AC17EDB4E3E}"/>
    <hyperlink ref="B24:I24" location="'c17g9'!B3" display="Total de viviendas por región y zona, según calificación de la vivienda. 2024. " xr:uid="{00000000-0004-0000-0E00-000005000000}"/>
  </hyperlinks>
  <pageMargins left="0.75" right="0.75" top="1" bottom="1" header="0" footer="0"/>
  <pageSetup orientation="landscape" horizontalDpi="180" verticalDpi="18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Y69"/>
  <sheetViews>
    <sheetView showGridLines="0" zoomScaleNormal="100" workbookViewId="0">
      <pane ySplit="5" topLeftCell="A6" activePane="bottomLeft" state="frozen"/>
      <selection pane="bottomLeft" activeCell="B4" sqref="B4:B5"/>
    </sheetView>
  </sheetViews>
  <sheetFormatPr baseColWidth="10" defaultColWidth="11.44140625" defaultRowHeight="13.2"/>
  <cols>
    <col min="1" max="1" width="11.44140625" customWidth="1"/>
    <col min="2" max="2" width="48.5546875" style="3" bestFit="1" customWidth="1"/>
    <col min="3" max="3" width="16.5546875" style="3" customWidth="1"/>
    <col min="4" max="4" width="17.5546875" style="3" customWidth="1"/>
    <col min="5" max="5" width="16.33203125" style="3" customWidth="1"/>
    <col min="6" max="6" width="16.33203125" bestFit="1" customWidth="1"/>
    <col min="7" max="7" width="15.5546875" customWidth="1"/>
    <col min="8" max="8" width="16.88671875" customWidth="1"/>
    <col min="9" max="9" width="17.109375" customWidth="1"/>
    <col min="10" max="10" width="12.88671875" bestFit="1" customWidth="1"/>
    <col min="11" max="11" width="15.109375" customWidth="1"/>
    <col min="12" max="12" width="16.109375" bestFit="1" customWidth="1"/>
    <col min="13" max="13" width="14.5546875" bestFit="1" customWidth="1"/>
    <col min="14" max="14" width="11" bestFit="1" customWidth="1"/>
    <col min="15" max="16" width="16.109375" bestFit="1" customWidth="1"/>
    <col min="17" max="17" width="14.5546875" bestFit="1" customWidth="1"/>
    <col min="18" max="18" width="14.5546875" customWidth="1"/>
    <col min="19" max="19" width="14.5546875" bestFit="1" customWidth="1"/>
    <col min="20" max="20" width="16.109375" bestFit="1" customWidth="1"/>
    <col min="21" max="21" width="14.5546875" bestFit="1" customWidth="1"/>
    <col min="22" max="22" width="14.5546875" customWidth="1"/>
    <col min="23" max="23" width="14.109375" bestFit="1" customWidth="1"/>
    <col min="24" max="24" width="15.44140625" bestFit="1" customWidth="1"/>
    <col min="25" max="25" width="14.109375" bestFit="1" customWidth="1"/>
  </cols>
  <sheetData>
    <row r="1" spans="1:25" ht="21" customHeight="1">
      <c r="B1" s="11"/>
      <c r="C1" s="1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5" ht="15">
      <c r="B2" s="468" t="s">
        <v>427</v>
      </c>
      <c r="C2" s="468"/>
      <c r="D2" s="468"/>
      <c r="E2" s="468"/>
      <c r="F2" s="468"/>
      <c r="G2" s="468"/>
      <c r="H2" s="468"/>
      <c r="I2" s="468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</row>
    <row r="3" spans="1:25" ht="24" customHeight="1" thickBot="1">
      <c r="B3" s="489" t="s">
        <v>1092</v>
      </c>
      <c r="C3" s="489"/>
      <c r="D3" s="489"/>
      <c r="E3" s="489"/>
      <c r="F3" s="489"/>
      <c r="G3" s="489"/>
      <c r="H3" s="489"/>
      <c r="I3" s="489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5.6" thickTop="1" thickBot="1">
      <c r="B4" s="503" t="s">
        <v>110</v>
      </c>
      <c r="C4" s="484" t="s">
        <v>111</v>
      </c>
      <c r="D4" s="465" t="s">
        <v>112</v>
      </c>
      <c r="E4" s="466"/>
      <c r="F4" s="466"/>
      <c r="G4" s="466"/>
      <c r="H4" s="466"/>
      <c r="I4" s="467"/>
      <c r="J4" s="10"/>
      <c r="K4" s="515"/>
      <c r="L4" s="515"/>
      <c r="M4" s="515"/>
      <c r="O4" s="515"/>
      <c r="P4" s="515"/>
      <c r="Q4" s="515"/>
      <c r="R4" s="9"/>
      <c r="S4" s="515"/>
      <c r="T4" s="515"/>
      <c r="U4" s="515"/>
      <c r="V4" s="9"/>
      <c r="W4" s="515"/>
      <c r="X4" s="515"/>
      <c r="Y4" s="515"/>
    </row>
    <row r="5" spans="1:25" ht="26.4" thickTop="1" thickBot="1">
      <c r="B5" s="511"/>
      <c r="C5" s="485"/>
      <c r="D5" s="298" t="s">
        <v>113</v>
      </c>
      <c r="E5" s="298" t="s">
        <v>114</v>
      </c>
      <c r="F5" s="298" t="s">
        <v>115</v>
      </c>
      <c r="G5" s="298" t="s">
        <v>116</v>
      </c>
      <c r="H5" s="298" t="s">
        <v>264</v>
      </c>
      <c r="I5" s="298" t="s">
        <v>117</v>
      </c>
      <c r="J5" s="10"/>
      <c r="K5" s="41"/>
      <c r="L5" s="9"/>
      <c r="M5" s="9"/>
      <c r="O5" s="41"/>
      <c r="P5" s="9"/>
      <c r="Q5" s="9"/>
      <c r="R5" s="9"/>
      <c r="S5" s="41"/>
      <c r="T5" s="9"/>
      <c r="U5" s="9"/>
      <c r="V5" s="9"/>
      <c r="W5" s="41"/>
      <c r="X5" s="9"/>
      <c r="Y5" s="9"/>
    </row>
    <row r="6" spans="1:25" ht="15.6" thickTop="1" thickBot="1">
      <c r="B6" s="262" t="s">
        <v>39</v>
      </c>
      <c r="C6" s="242"/>
      <c r="D6" s="242"/>
      <c r="E6" s="242"/>
      <c r="F6" s="242"/>
      <c r="G6" s="242"/>
      <c r="H6" s="242"/>
      <c r="I6" s="242"/>
      <c r="J6" s="10"/>
      <c r="K6" s="10"/>
      <c r="L6" s="10"/>
      <c r="M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ht="15.6" thickTop="1" thickBot="1">
      <c r="A7" s="29"/>
      <c r="B7" s="262" t="s">
        <v>118</v>
      </c>
      <c r="C7" s="398">
        <v>1873372</v>
      </c>
      <c r="D7" s="398">
        <v>1140788</v>
      </c>
      <c r="E7" s="398">
        <v>145146</v>
      </c>
      <c r="F7" s="398">
        <v>117152</v>
      </c>
      <c r="G7" s="398">
        <v>138699</v>
      </c>
      <c r="H7" s="398">
        <v>172140</v>
      </c>
      <c r="I7" s="398">
        <v>159447</v>
      </c>
      <c r="J7" s="180"/>
      <c r="K7" s="30"/>
      <c r="L7" s="30"/>
      <c r="M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</row>
    <row r="8" spans="1:25" ht="15.6" thickTop="1" thickBot="1">
      <c r="A8" s="29"/>
      <c r="B8" s="262" t="s">
        <v>119</v>
      </c>
      <c r="C8" s="398">
        <v>5359925</v>
      </c>
      <c r="D8" s="398">
        <v>3291264</v>
      </c>
      <c r="E8" s="398">
        <v>421063</v>
      </c>
      <c r="F8" s="398">
        <v>325084</v>
      </c>
      <c r="G8" s="398">
        <v>378734</v>
      </c>
      <c r="H8" s="398">
        <v>483887</v>
      </c>
      <c r="I8" s="398">
        <v>459893</v>
      </c>
      <c r="J8" s="180"/>
      <c r="K8" s="30"/>
      <c r="L8" s="30"/>
      <c r="M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1:25" ht="15.6" thickTop="1" thickBot="1">
      <c r="A9" s="29"/>
      <c r="B9" s="262" t="s">
        <v>120</v>
      </c>
      <c r="C9" s="418">
        <f t="shared" ref="C9:I9" si="0">+C8/C7</f>
        <v>2.8611108738680837</v>
      </c>
      <c r="D9" s="418">
        <f t="shared" si="0"/>
        <v>2.8850794363194563</v>
      </c>
      <c r="E9" s="418">
        <f t="shared" si="0"/>
        <v>2.9009617901974565</v>
      </c>
      <c r="F9" s="418">
        <f t="shared" si="0"/>
        <v>2.7748907402349086</v>
      </c>
      <c r="G9" s="418">
        <f t="shared" si="0"/>
        <v>2.7306181010677797</v>
      </c>
      <c r="H9" s="418">
        <f t="shared" si="0"/>
        <v>2.8110084814685723</v>
      </c>
      <c r="I9" s="418">
        <f t="shared" si="0"/>
        <v>2.8843001122630092</v>
      </c>
      <c r="J9" s="180"/>
      <c r="K9" s="42"/>
      <c r="L9" s="42"/>
      <c r="M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</row>
    <row r="10" spans="1:25" ht="15.6" thickTop="1" thickBot="1">
      <c r="A10" s="29"/>
      <c r="B10" s="262" t="s">
        <v>121</v>
      </c>
      <c r="C10" s="418"/>
      <c r="D10" s="418"/>
      <c r="E10" s="418"/>
      <c r="F10" s="418"/>
      <c r="G10" s="418"/>
      <c r="H10" s="418"/>
      <c r="I10" s="418"/>
      <c r="J10" s="180"/>
      <c r="K10" s="42"/>
      <c r="L10" s="10"/>
      <c r="M10" s="42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ht="15.6" thickTop="1" thickBot="1">
      <c r="A11" s="29"/>
      <c r="B11" s="262" t="s">
        <v>150</v>
      </c>
      <c r="C11" s="110"/>
      <c r="D11" s="110"/>
      <c r="E11" s="110"/>
      <c r="F11" s="424"/>
      <c r="G11" s="424"/>
      <c r="H11" s="424"/>
      <c r="I11" s="424"/>
      <c r="J11" s="180"/>
      <c r="K11" s="42"/>
      <c r="L11" s="10"/>
      <c r="M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ht="15.6" thickTop="1" thickBot="1">
      <c r="A12" s="29"/>
      <c r="B12" s="262" t="s">
        <v>118</v>
      </c>
      <c r="C12" s="398">
        <v>37322</v>
      </c>
      <c r="D12" s="398">
        <v>35903</v>
      </c>
      <c r="E12" s="398">
        <v>597</v>
      </c>
      <c r="F12" s="398">
        <v>488</v>
      </c>
      <c r="G12" s="398">
        <v>162</v>
      </c>
      <c r="H12" s="398">
        <v>0</v>
      </c>
      <c r="I12" s="398">
        <v>172</v>
      </c>
      <c r="J12" s="180"/>
      <c r="K12" s="30"/>
      <c r="L12" s="30"/>
      <c r="M12" s="30"/>
      <c r="O12" s="30"/>
      <c r="P12" s="30"/>
      <c r="Q12" s="30"/>
      <c r="R12" s="43"/>
      <c r="S12" s="30"/>
      <c r="T12" s="30"/>
      <c r="U12" s="30"/>
      <c r="V12" s="30"/>
      <c r="W12" s="30"/>
      <c r="X12" s="30"/>
      <c r="Y12" s="30"/>
    </row>
    <row r="13" spans="1:25" ht="15.6" thickTop="1" thickBot="1">
      <c r="A13" s="29"/>
      <c r="B13" s="262" t="s">
        <v>119</v>
      </c>
      <c r="C13" s="398">
        <v>93549</v>
      </c>
      <c r="D13" s="398">
        <v>89287.000000000029</v>
      </c>
      <c r="E13" s="398">
        <v>1640.0000000000002</v>
      </c>
      <c r="F13" s="398">
        <v>1792</v>
      </c>
      <c r="G13" s="398">
        <v>486</v>
      </c>
      <c r="H13" s="398">
        <v>0</v>
      </c>
      <c r="I13" s="398">
        <v>344</v>
      </c>
      <c r="J13" s="180"/>
      <c r="K13" s="30"/>
      <c r="L13" s="30"/>
      <c r="M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</row>
    <row r="14" spans="1:25" ht="15.6" thickTop="1" thickBot="1">
      <c r="A14" s="29"/>
      <c r="B14" s="262" t="s">
        <v>120</v>
      </c>
      <c r="C14" s="418">
        <f>+C13/C12</f>
        <v>2.5065376989443222</v>
      </c>
      <c r="D14" s="418">
        <f t="shared" ref="D14:I14" si="1">+D13/D12</f>
        <v>2.4868952455226592</v>
      </c>
      <c r="E14" s="418">
        <f t="shared" si="1"/>
        <v>2.7470686767169181</v>
      </c>
      <c r="F14" s="418">
        <f t="shared" si="1"/>
        <v>3.6721311475409837</v>
      </c>
      <c r="G14" s="418">
        <f t="shared" si="1"/>
        <v>3</v>
      </c>
      <c r="H14" s="418" t="s">
        <v>153</v>
      </c>
      <c r="I14" s="418">
        <f t="shared" si="1"/>
        <v>2</v>
      </c>
      <c r="J14" s="180"/>
      <c r="K14" s="42"/>
      <c r="L14" s="42"/>
      <c r="M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</row>
    <row r="15" spans="1:25" ht="15.6" thickTop="1" thickBot="1">
      <c r="A15" s="29"/>
      <c r="B15" s="262" t="s">
        <v>122</v>
      </c>
      <c r="C15" s="435"/>
      <c r="D15" s="435"/>
      <c r="E15" s="435"/>
      <c r="F15" s="435"/>
      <c r="G15" s="435"/>
      <c r="H15" s="435"/>
      <c r="I15" s="435"/>
      <c r="J15" s="180"/>
      <c r="K15" s="10"/>
      <c r="L15" s="43"/>
      <c r="M15" s="43"/>
      <c r="O15" s="10"/>
      <c r="P15" s="43"/>
      <c r="Q15" s="43"/>
      <c r="R15" s="43"/>
      <c r="S15" s="10"/>
      <c r="T15" s="43"/>
      <c r="U15" s="43"/>
      <c r="V15" s="43"/>
      <c r="W15" s="10"/>
      <c r="X15" s="43"/>
      <c r="Y15" s="43"/>
    </row>
    <row r="16" spans="1:25" ht="15.6" thickTop="1" thickBot="1">
      <c r="A16" s="29"/>
      <c r="B16" s="262" t="s">
        <v>118</v>
      </c>
      <c r="C16" s="398">
        <v>1032756</v>
      </c>
      <c r="D16" s="398">
        <v>385915</v>
      </c>
      <c r="E16" s="398">
        <v>131994</v>
      </c>
      <c r="F16" s="398">
        <v>93895</v>
      </c>
      <c r="G16" s="398">
        <v>134363</v>
      </c>
      <c r="H16" s="398">
        <v>147776</v>
      </c>
      <c r="I16" s="398">
        <v>138813</v>
      </c>
      <c r="J16" s="180"/>
      <c r="K16" s="30"/>
      <c r="L16" s="30"/>
      <c r="M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</row>
    <row r="17" spans="1:25" ht="15.6" thickTop="1" thickBot="1">
      <c r="A17" s="29"/>
      <c r="B17" s="262" t="s">
        <v>119</v>
      </c>
      <c r="C17" s="398">
        <v>2960129</v>
      </c>
      <c r="D17" s="398">
        <v>1134393.9999999995</v>
      </c>
      <c r="E17" s="398">
        <v>380729.00000000017</v>
      </c>
      <c r="F17" s="398">
        <v>260390.00000000009</v>
      </c>
      <c r="G17" s="398">
        <v>367640.99999999983</v>
      </c>
      <c r="H17" s="398">
        <v>413954.99999999953</v>
      </c>
      <c r="I17" s="398">
        <v>403020.00000000012</v>
      </c>
      <c r="J17" s="180"/>
      <c r="K17" s="30"/>
      <c r="L17" s="30"/>
      <c r="M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</row>
    <row r="18" spans="1:25" ht="15.6" thickTop="1" thickBot="1">
      <c r="A18" s="29"/>
      <c r="B18" s="262" t="s">
        <v>120</v>
      </c>
      <c r="C18" s="418">
        <f>+C17/C16</f>
        <v>2.86624236508914</v>
      </c>
      <c r="D18" s="418">
        <f t="shared" ref="D18:I18" si="2">+D17/D16</f>
        <v>2.9394918570151445</v>
      </c>
      <c r="E18" s="418">
        <f t="shared" si="2"/>
        <v>2.8844417170477459</v>
      </c>
      <c r="F18" s="418">
        <f t="shared" si="2"/>
        <v>2.7732041109750263</v>
      </c>
      <c r="G18" s="418">
        <f t="shared" si="2"/>
        <v>2.7361773702581798</v>
      </c>
      <c r="H18" s="418">
        <f t="shared" si="2"/>
        <v>2.8012329471632711</v>
      </c>
      <c r="I18" s="418">
        <f t="shared" si="2"/>
        <v>2.9033303797194794</v>
      </c>
      <c r="J18" s="180"/>
      <c r="K18" s="30"/>
      <c r="L18" s="42"/>
      <c r="M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</row>
    <row r="19" spans="1:25" ht="15.6" thickTop="1" thickBot="1">
      <c r="A19" s="29"/>
      <c r="B19" s="262" t="s">
        <v>123</v>
      </c>
      <c r="C19" s="435"/>
      <c r="D19" s="435"/>
      <c r="E19" s="435"/>
      <c r="F19" s="435"/>
      <c r="G19" s="435"/>
      <c r="H19" s="435"/>
      <c r="I19" s="435"/>
      <c r="J19" s="180"/>
      <c r="K19" s="10"/>
      <c r="L19" s="10"/>
      <c r="M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ht="15.6" thickTop="1" thickBot="1">
      <c r="A20" s="29"/>
      <c r="B20" s="262" t="s">
        <v>118</v>
      </c>
      <c r="C20" s="398">
        <v>737430</v>
      </c>
      <c r="D20" s="398">
        <v>661321</v>
      </c>
      <c r="E20" s="398">
        <v>11593</v>
      </c>
      <c r="F20" s="398">
        <v>19792</v>
      </c>
      <c r="G20" s="398">
        <v>3301</v>
      </c>
      <c r="H20" s="398">
        <v>23622</v>
      </c>
      <c r="I20" s="398">
        <v>17801</v>
      </c>
      <c r="J20" s="180"/>
      <c r="K20" s="30"/>
      <c r="L20" s="30"/>
      <c r="M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</row>
    <row r="21" spans="1:25" ht="15.6" thickTop="1" thickBot="1">
      <c r="A21" s="29"/>
      <c r="B21" s="262" t="s">
        <v>119</v>
      </c>
      <c r="C21" s="398">
        <v>2147950</v>
      </c>
      <c r="D21" s="398">
        <v>1926697.0000000061</v>
      </c>
      <c r="E21" s="398">
        <v>36542.999999999993</v>
      </c>
      <c r="F21" s="398">
        <v>57215.999999999993</v>
      </c>
      <c r="G21" s="398">
        <v>9169.9999999999982</v>
      </c>
      <c r="H21" s="398">
        <v>68854</v>
      </c>
      <c r="I21" s="398">
        <v>49469.999999999978</v>
      </c>
      <c r="J21" s="180"/>
      <c r="K21" s="30"/>
      <c r="L21" s="30"/>
      <c r="M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</row>
    <row r="22" spans="1:25" ht="15.6" thickTop="1" thickBot="1">
      <c r="A22" s="29"/>
      <c r="B22" s="262" t="s">
        <v>120</v>
      </c>
      <c r="C22" s="418">
        <f>+C21/C20</f>
        <v>2.9127510407767518</v>
      </c>
      <c r="D22" s="418">
        <f t="shared" ref="D22:I22" si="3">+D21/D20</f>
        <v>2.9134066512329202</v>
      </c>
      <c r="E22" s="418">
        <f t="shared" si="3"/>
        <v>3.1521607866816175</v>
      </c>
      <c r="F22" s="418">
        <f t="shared" si="3"/>
        <v>2.8908649959579624</v>
      </c>
      <c r="G22" s="418">
        <f t="shared" si="3"/>
        <v>2.7779460769463795</v>
      </c>
      <c r="H22" s="418">
        <f t="shared" si="3"/>
        <v>2.9148251629836595</v>
      </c>
      <c r="I22" s="418">
        <f t="shared" si="3"/>
        <v>2.7790573563282948</v>
      </c>
      <c r="J22" s="180"/>
      <c r="K22" s="42"/>
      <c r="L22" s="42"/>
      <c r="M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</row>
    <row r="23" spans="1:25" ht="15.6" thickTop="1" thickBot="1">
      <c r="A23" s="29"/>
      <c r="B23" s="262" t="s">
        <v>124</v>
      </c>
      <c r="C23" s="435"/>
      <c r="D23" s="435"/>
      <c r="E23" s="435"/>
      <c r="F23" s="435"/>
      <c r="G23" s="435"/>
      <c r="H23" s="435"/>
      <c r="I23" s="435"/>
      <c r="J23" s="180"/>
      <c r="K23" s="42"/>
      <c r="L23" s="10"/>
      <c r="M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ht="15.6" thickTop="1" thickBot="1">
      <c r="A24" s="29"/>
      <c r="B24" s="262" t="s">
        <v>118</v>
      </c>
      <c r="C24" s="398">
        <v>61453</v>
      </c>
      <c r="D24" s="398">
        <v>54380</v>
      </c>
      <c r="E24" s="398">
        <v>786</v>
      </c>
      <c r="F24" s="398">
        <v>2011</v>
      </c>
      <c r="G24" s="398">
        <v>873</v>
      </c>
      <c r="H24" s="398">
        <v>742</v>
      </c>
      <c r="I24" s="398">
        <v>2661</v>
      </c>
      <c r="J24" s="180"/>
      <c r="K24" s="30"/>
      <c r="L24" s="30"/>
      <c r="M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</row>
    <row r="25" spans="1:25" ht="15.6" thickTop="1" thickBot="1">
      <c r="A25" s="29"/>
      <c r="B25" s="262" t="s">
        <v>119</v>
      </c>
      <c r="C25" s="398">
        <v>147419</v>
      </c>
      <c r="D25" s="398">
        <v>131470.00000000017</v>
      </c>
      <c r="E25" s="398">
        <v>1974.9999999999998</v>
      </c>
      <c r="F25" s="398">
        <v>4400</v>
      </c>
      <c r="G25" s="398">
        <v>1437.0000000000002</v>
      </c>
      <c r="H25" s="398">
        <v>1078</v>
      </c>
      <c r="I25" s="398">
        <v>7059</v>
      </c>
      <c r="J25" s="180"/>
      <c r="K25" s="30"/>
      <c r="L25" s="30"/>
      <c r="M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</row>
    <row r="26" spans="1:25" ht="15.6" thickTop="1" thickBot="1">
      <c r="A26" s="29"/>
      <c r="B26" s="262" t="s">
        <v>120</v>
      </c>
      <c r="C26" s="418">
        <f>+C25/C24</f>
        <v>2.3988902087774395</v>
      </c>
      <c r="D26" s="418">
        <f t="shared" ref="D26:I26" si="4">+D25/D24</f>
        <v>2.4176167708716472</v>
      </c>
      <c r="E26" s="418">
        <f t="shared" si="4"/>
        <v>2.5127226463104324</v>
      </c>
      <c r="F26" s="418">
        <f t="shared" si="4"/>
        <v>2.187966185977126</v>
      </c>
      <c r="G26" s="418">
        <f t="shared" si="4"/>
        <v>1.6460481099656361</v>
      </c>
      <c r="H26" s="418">
        <f t="shared" si="4"/>
        <v>1.4528301886792452</v>
      </c>
      <c r="I26" s="418">
        <f t="shared" si="4"/>
        <v>2.6527621195039459</v>
      </c>
      <c r="J26" s="180"/>
      <c r="K26" s="42"/>
      <c r="L26" s="42"/>
      <c r="M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</row>
    <row r="27" spans="1:25" ht="15.6" thickTop="1" thickBot="1">
      <c r="A27" s="29"/>
      <c r="B27" s="262" t="s">
        <v>966</v>
      </c>
      <c r="C27" s="435"/>
      <c r="D27" s="435"/>
      <c r="E27" s="435"/>
      <c r="F27" s="435"/>
      <c r="G27" s="435"/>
      <c r="H27" s="435"/>
      <c r="I27" s="435"/>
      <c r="J27" s="180"/>
      <c r="K27" s="10"/>
      <c r="L27" s="10"/>
      <c r="M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ht="15.6" thickTop="1" thickBot="1">
      <c r="A28" s="29"/>
      <c r="B28" s="262" t="s">
        <v>118</v>
      </c>
      <c r="C28" s="398">
        <v>4411</v>
      </c>
      <c r="D28" s="398">
        <v>3269</v>
      </c>
      <c r="E28" s="398">
        <v>176</v>
      </c>
      <c r="F28" s="398">
        <v>966</v>
      </c>
      <c r="G28" s="398">
        <v>0</v>
      </c>
      <c r="H28" s="398">
        <v>0</v>
      </c>
      <c r="I28" s="398">
        <v>0</v>
      </c>
      <c r="J28" s="180"/>
      <c r="K28" s="10"/>
      <c r="L28" s="10"/>
      <c r="M28" s="30"/>
      <c r="O28" s="10"/>
      <c r="P28" s="10"/>
      <c r="Q28" s="30"/>
      <c r="R28" s="30"/>
      <c r="S28" s="10"/>
      <c r="T28" s="10"/>
      <c r="U28" s="30"/>
      <c r="V28" s="30"/>
      <c r="W28" s="44"/>
      <c r="X28" s="44"/>
      <c r="Y28" s="44"/>
    </row>
    <row r="29" spans="1:25" ht="15.6" thickTop="1" thickBot="1">
      <c r="A29" s="29"/>
      <c r="B29" s="262" t="s">
        <v>119</v>
      </c>
      <c r="C29" s="398">
        <v>10878</v>
      </c>
      <c r="D29" s="398">
        <v>9416.0000000000018</v>
      </c>
      <c r="E29" s="398">
        <v>176</v>
      </c>
      <c r="F29" s="398">
        <v>1286</v>
      </c>
      <c r="G29" s="398">
        <v>0</v>
      </c>
      <c r="H29" s="398">
        <v>0</v>
      </c>
      <c r="I29" s="398">
        <v>0</v>
      </c>
      <c r="J29" s="180"/>
      <c r="K29" s="10"/>
      <c r="L29" s="10"/>
      <c r="M29" s="30"/>
      <c r="O29" s="10"/>
      <c r="P29" s="10"/>
      <c r="Q29" s="30"/>
      <c r="R29" s="30"/>
      <c r="S29" s="10"/>
      <c r="T29" s="10"/>
      <c r="U29" s="30"/>
      <c r="V29" s="30"/>
      <c r="W29" s="44"/>
      <c r="X29" s="44"/>
      <c r="Y29" s="44"/>
    </row>
    <row r="30" spans="1:25" ht="15.6" thickTop="1" thickBot="1">
      <c r="B30" s="262" t="s">
        <v>120</v>
      </c>
      <c r="C30" s="418">
        <f>+C29/C28</f>
        <v>2.466107458626162</v>
      </c>
      <c r="D30" s="418">
        <f>+D29/D28</f>
        <v>2.8803915570510865</v>
      </c>
      <c r="E30" s="418">
        <f>+E29/E28</f>
        <v>1</v>
      </c>
      <c r="F30" s="418">
        <f t="shared" ref="F30" si="5">+F29/F28</f>
        <v>1.3312629399585922</v>
      </c>
      <c r="G30" s="418" t="s">
        <v>153</v>
      </c>
      <c r="H30" s="418" t="s">
        <v>153</v>
      </c>
      <c r="I30" s="418" t="s">
        <v>153</v>
      </c>
      <c r="J30" s="180"/>
      <c r="K30" s="42"/>
      <c r="L30" s="42"/>
      <c r="M30" s="42"/>
      <c r="O30" s="42"/>
      <c r="P30" s="42"/>
      <c r="Q30" s="42"/>
      <c r="R30" s="42"/>
      <c r="S30" s="42"/>
      <c r="T30" s="42"/>
      <c r="U30" s="42"/>
      <c r="V30" s="42"/>
      <c r="W30" s="44"/>
      <c r="X30" s="44"/>
      <c r="Y30" s="44"/>
    </row>
    <row r="31" spans="1:25" ht="15.6" thickTop="1" thickBot="1">
      <c r="B31" s="198"/>
      <c r="C31" s="197"/>
      <c r="D31" s="197"/>
      <c r="E31" s="197"/>
      <c r="F31" s="197"/>
      <c r="G31" s="197"/>
      <c r="H31" s="197"/>
      <c r="I31" s="197"/>
      <c r="J31" s="180"/>
      <c r="K31" s="42"/>
      <c r="L31" s="42"/>
      <c r="M31" s="42"/>
      <c r="O31" s="42"/>
      <c r="P31" s="42"/>
      <c r="Q31" s="42"/>
      <c r="R31" s="42"/>
      <c r="S31" s="42"/>
      <c r="T31" s="42"/>
      <c r="U31" s="42"/>
      <c r="V31" s="42"/>
      <c r="W31" s="44"/>
      <c r="X31" s="44"/>
      <c r="Y31" s="44"/>
    </row>
    <row r="32" spans="1:25" ht="15" thickTop="1" thickBot="1">
      <c r="B32" s="472" t="s">
        <v>1093</v>
      </c>
      <c r="C32" s="473"/>
      <c r="D32" s="473"/>
      <c r="E32" s="473"/>
      <c r="F32" s="473"/>
      <c r="G32" s="473"/>
      <c r="H32" s="473"/>
      <c r="I32" s="473"/>
      <c r="J32" s="1"/>
      <c r="K32" s="1"/>
      <c r="L32" s="1"/>
      <c r="M32" s="1"/>
    </row>
    <row r="33" spans="1:12" ht="14.4" thickTop="1" thickBot="1">
      <c r="B33" s="516"/>
      <c r="C33" s="517"/>
      <c r="D33" s="517"/>
      <c r="E33" s="517"/>
      <c r="F33" s="517"/>
      <c r="G33" s="517"/>
      <c r="H33" s="517"/>
      <c r="I33" s="517"/>
    </row>
    <row r="34" spans="1:12" ht="13.8" thickTop="1">
      <c r="C34" s="179"/>
      <c r="D34" s="96"/>
      <c r="E34" s="96"/>
      <c r="F34" s="96"/>
      <c r="G34" s="96"/>
      <c r="H34" s="96"/>
      <c r="I34" s="96"/>
      <c r="J34" s="194"/>
      <c r="K34" s="194"/>
      <c r="L34" s="194"/>
    </row>
    <row r="35" spans="1:12">
      <c r="C35" s="179"/>
    </row>
    <row r="37" spans="1:12">
      <c r="A37" s="29"/>
    </row>
    <row r="38" spans="1:12">
      <c r="A38" s="29"/>
    </row>
    <row r="61" spans="2:12" ht="13.8" thickBot="1">
      <c r="L61" s="45"/>
    </row>
    <row r="62" spans="2:12" ht="14.4" thickTop="1" thickBot="1">
      <c r="B62" s="518"/>
      <c r="C62" s="519"/>
      <c r="D62" s="519"/>
      <c r="E62" s="519"/>
      <c r="F62" s="519"/>
      <c r="G62" s="519"/>
    </row>
    <row r="63" spans="2:12" ht="13.8" thickTop="1"/>
    <row r="64" spans="2:12" ht="15.6" thickBot="1">
      <c r="B64" s="468" t="s">
        <v>965</v>
      </c>
      <c r="C64" s="468"/>
      <c r="D64" s="468"/>
      <c r="E64" s="468"/>
      <c r="F64" s="468"/>
      <c r="G64" s="468"/>
    </row>
    <row r="65" spans="2:8" ht="14.25" customHeight="1" thickTop="1" thickBot="1">
      <c r="B65" s="503" t="s">
        <v>127</v>
      </c>
      <c r="C65" s="512" t="s">
        <v>1352</v>
      </c>
      <c r="D65" s="513"/>
      <c r="E65" s="513"/>
      <c r="F65" s="513"/>
      <c r="G65" s="514"/>
      <c r="H65" s="29"/>
    </row>
    <row r="66" spans="2:8" ht="14.4" thickTop="1" thickBot="1">
      <c r="B66" s="511"/>
      <c r="C66" s="298" t="s">
        <v>452</v>
      </c>
      <c r="D66" s="298" t="s">
        <v>453</v>
      </c>
      <c r="E66" s="298" t="s">
        <v>454</v>
      </c>
      <c r="F66" s="298" t="s">
        <v>455</v>
      </c>
      <c r="G66" s="298" t="s">
        <v>456</v>
      </c>
    </row>
    <row r="67" spans="2:8" ht="14.4" thickTop="1" thickBot="1">
      <c r="B67" s="234" t="s">
        <v>471</v>
      </c>
      <c r="C67" s="271">
        <v>3.15</v>
      </c>
      <c r="D67" s="271">
        <v>3.01</v>
      </c>
      <c r="E67" s="271">
        <v>2.97</v>
      </c>
      <c r="F67" s="271">
        <v>2.72</v>
      </c>
      <c r="G67" s="271">
        <v>2.31</v>
      </c>
    </row>
    <row r="68" spans="2:8" ht="14.4" thickTop="1" thickBot="1">
      <c r="B68" s="234" t="s">
        <v>472</v>
      </c>
      <c r="C68" s="271">
        <v>0.71</v>
      </c>
      <c r="D68" s="271">
        <v>1.07</v>
      </c>
      <c r="E68" s="271">
        <v>1.47</v>
      </c>
      <c r="F68" s="271">
        <v>1.6</v>
      </c>
      <c r="G68" s="271">
        <v>1.46</v>
      </c>
    </row>
    <row r="69" spans="2:8" ht="13.8" thickTop="1">
      <c r="B69" s="267" t="s">
        <v>473</v>
      </c>
      <c r="C69" s="272">
        <v>88151</v>
      </c>
      <c r="D69" s="272">
        <v>186816</v>
      </c>
      <c r="E69" s="272">
        <v>311527</v>
      </c>
      <c r="F69" s="272">
        <v>514239</v>
      </c>
      <c r="G69" s="272">
        <v>1328494</v>
      </c>
    </row>
  </sheetData>
  <mergeCells count="15">
    <mergeCell ref="W4:Y4"/>
    <mergeCell ref="K4:M4"/>
    <mergeCell ref="B33:I33"/>
    <mergeCell ref="B62:G62"/>
    <mergeCell ref="B32:I32"/>
    <mergeCell ref="B4:B5"/>
    <mergeCell ref="C4:C5"/>
    <mergeCell ref="D4:I4"/>
    <mergeCell ref="O4:Q4"/>
    <mergeCell ref="B65:B66"/>
    <mergeCell ref="C65:G65"/>
    <mergeCell ref="B64:G64"/>
    <mergeCell ref="S4:U4"/>
    <mergeCell ref="B2:I2"/>
    <mergeCell ref="B3:I3"/>
  </mergeCells>
  <hyperlinks>
    <hyperlink ref="B3:I3" location="'Capitulo 3'!B19" display="Total de viviendas ocupadas, total de ocupantes y promedio de ocupantes por vivienda, por región y según tipo de vivienda. 2018." xr:uid="{00000000-0004-0000-0F00-000000000000}"/>
  </hyperlinks>
  <pageMargins left="0.75" right="0.75" top="1" bottom="1" header="0" footer="0"/>
  <pageSetup orientation="landscape" horizontalDpi="180" verticalDpi="18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Y82"/>
  <sheetViews>
    <sheetView showGridLines="0" zoomScaleNormal="100" workbookViewId="0">
      <pane ySplit="5" topLeftCell="A6" activePane="bottomLeft" state="frozen"/>
      <selection pane="bottomLeft" activeCell="B4" sqref="B4:B5"/>
    </sheetView>
  </sheetViews>
  <sheetFormatPr baseColWidth="10" defaultColWidth="11.44140625" defaultRowHeight="13.2"/>
  <cols>
    <col min="1" max="1" width="11.44140625" customWidth="1"/>
    <col min="2" max="2" width="48.5546875" style="3" bestFit="1" customWidth="1"/>
    <col min="3" max="3" width="16.5546875" style="3" customWidth="1"/>
    <col min="4" max="4" width="17.5546875" style="3" customWidth="1"/>
    <col min="5" max="5" width="16.33203125" style="3" customWidth="1"/>
    <col min="6" max="6" width="16.33203125" bestFit="1" customWidth="1"/>
    <col min="7" max="7" width="15.5546875" customWidth="1"/>
    <col min="8" max="8" width="16.88671875" customWidth="1"/>
    <col min="9" max="9" width="17.109375" customWidth="1"/>
    <col min="10" max="10" width="12.88671875" bestFit="1" customWidth="1"/>
    <col min="11" max="11" width="15.109375" customWidth="1"/>
    <col min="12" max="12" width="16.109375" bestFit="1" customWidth="1"/>
    <col min="13" max="13" width="14.5546875" bestFit="1" customWidth="1"/>
    <col min="14" max="14" width="11" bestFit="1" customWidth="1"/>
    <col min="15" max="16" width="16.109375" bestFit="1" customWidth="1"/>
    <col min="17" max="17" width="14.5546875" bestFit="1" customWidth="1"/>
    <col min="18" max="18" width="14.5546875" customWidth="1"/>
    <col min="19" max="19" width="14.5546875" bestFit="1" customWidth="1"/>
    <col min="20" max="20" width="16.109375" bestFit="1" customWidth="1"/>
    <col min="21" max="21" width="14.5546875" bestFit="1" customWidth="1"/>
    <col min="22" max="22" width="14.5546875" customWidth="1"/>
    <col min="23" max="23" width="14.109375" bestFit="1" customWidth="1"/>
    <col min="24" max="24" width="15.44140625" bestFit="1" customWidth="1"/>
    <col min="25" max="25" width="14.109375" bestFit="1" customWidth="1"/>
  </cols>
  <sheetData>
    <row r="1" spans="2:25" ht="21" customHeight="1">
      <c r="B1" s="11"/>
      <c r="C1" s="1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25" ht="15">
      <c r="B2" s="468" t="s">
        <v>94</v>
      </c>
      <c r="C2" s="468"/>
      <c r="D2" s="468"/>
      <c r="E2" s="468"/>
      <c r="F2" s="468"/>
      <c r="G2" s="468"/>
      <c r="H2" s="468"/>
      <c r="I2" s="468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</row>
    <row r="3" spans="2:25" ht="24" customHeight="1" thickBot="1">
      <c r="B3" s="489" t="s">
        <v>1094</v>
      </c>
      <c r="C3" s="489"/>
      <c r="D3" s="489"/>
      <c r="E3" s="489"/>
      <c r="F3" s="489"/>
      <c r="G3" s="489"/>
      <c r="H3" s="489"/>
      <c r="I3" s="489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2:25" ht="15.6" thickTop="1" thickBot="1">
      <c r="B4" s="503" t="s">
        <v>567</v>
      </c>
      <c r="C4" s="484" t="s">
        <v>111</v>
      </c>
      <c r="D4" s="465" t="s">
        <v>112</v>
      </c>
      <c r="E4" s="466"/>
      <c r="F4" s="466"/>
      <c r="G4" s="466"/>
      <c r="H4" s="466"/>
      <c r="I4" s="467"/>
      <c r="J4" s="10"/>
      <c r="K4" s="515"/>
      <c r="L4" s="515"/>
      <c r="M4" s="515"/>
      <c r="O4" s="515"/>
      <c r="P4" s="515"/>
      <c r="Q4" s="515"/>
      <c r="R4" s="9"/>
      <c r="S4" s="515"/>
      <c r="T4" s="515"/>
      <c r="U4" s="515"/>
      <c r="V4" s="9"/>
      <c r="W4" s="515"/>
      <c r="X4" s="515"/>
      <c r="Y4" s="515"/>
    </row>
    <row r="5" spans="2:25" ht="26.4" thickTop="1" thickBot="1">
      <c r="B5" s="511"/>
      <c r="C5" s="485"/>
      <c r="D5" s="298" t="s">
        <v>113</v>
      </c>
      <c r="E5" s="298" t="s">
        <v>114</v>
      </c>
      <c r="F5" s="298" t="s">
        <v>115</v>
      </c>
      <c r="G5" s="298" t="s">
        <v>116</v>
      </c>
      <c r="H5" s="298" t="s">
        <v>264</v>
      </c>
      <c r="I5" s="298" t="s">
        <v>117</v>
      </c>
      <c r="J5" s="10"/>
      <c r="K5" s="41"/>
      <c r="L5" s="9"/>
      <c r="M5" s="9"/>
      <c r="O5" s="41"/>
      <c r="P5" s="9"/>
      <c r="Q5" s="9"/>
      <c r="R5" s="9"/>
      <c r="S5" s="41"/>
      <c r="T5" s="9"/>
      <c r="U5" s="9"/>
      <c r="V5" s="9"/>
      <c r="W5" s="41"/>
      <c r="X5" s="9"/>
      <c r="Y5" s="9"/>
    </row>
    <row r="6" spans="2:25" ht="15.6" thickTop="1" thickBot="1">
      <c r="B6" s="262" t="s">
        <v>39</v>
      </c>
      <c r="C6" s="398">
        <f>SUM(D6:I6)</f>
        <v>1873372</v>
      </c>
      <c r="D6" s="398">
        <v>1140788</v>
      </c>
      <c r="E6" s="398">
        <v>145146</v>
      </c>
      <c r="F6" s="398">
        <v>117152</v>
      </c>
      <c r="G6" s="398">
        <v>138699</v>
      </c>
      <c r="H6" s="398">
        <v>172140</v>
      </c>
      <c r="I6" s="398">
        <v>159447</v>
      </c>
      <c r="J6" s="30"/>
      <c r="K6" s="10"/>
      <c r="L6" s="10"/>
      <c r="M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2:25" ht="15.6" thickTop="1" thickBot="1">
      <c r="B7" s="275" t="s">
        <v>138</v>
      </c>
      <c r="C7" s="398">
        <f>SUM(D7:I7)</f>
        <v>135674</v>
      </c>
      <c r="D7" s="398">
        <v>57815</v>
      </c>
      <c r="E7" s="398">
        <v>12817</v>
      </c>
      <c r="F7" s="398">
        <v>13231</v>
      </c>
      <c r="G7" s="398">
        <v>13390</v>
      </c>
      <c r="H7" s="398">
        <v>21457</v>
      </c>
      <c r="I7" s="398">
        <v>16964</v>
      </c>
      <c r="J7" s="30"/>
      <c r="K7" s="10"/>
      <c r="L7" s="10"/>
      <c r="M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2:25" ht="15.6" thickTop="1" thickBot="1">
      <c r="B8" s="275" t="s">
        <v>139</v>
      </c>
      <c r="C8" s="398">
        <f t="shared" ref="C8:C10" si="0">SUM(D8:I8)</f>
        <v>22630</v>
      </c>
      <c r="D8" s="398">
        <v>11251</v>
      </c>
      <c r="E8" s="398">
        <v>1895</v>
      </c>
      <c r="F8" s="398">
        <v>2634</v>
      </c>
      <c r="G8" s="398">
        <v>1265</v>
      </c>
      <c r="H8" s="398">
        <v>3079</v>
      </c>
      <c r="I8" s="398">
        <v>2506</v>
      </c>
      <c r="J8" s="30"/>
      <c r="K8" s="30"/>
      <c r="L8" s="30"/>
      <c r="M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2:25" ht="15.6" thickTop="1" thickBot="1">
      <c r="B9" s="275" t="s">
        <v>140</v>
      </c>
      <c r="C9" s="398">
        <f t="shared" si="0"/>
        <v>636497</v>
      </c>
      <c r="D9" s="398">
        <v>310253</v>
      </c>
      <c r="E9" s="398">
        <v>55350</v>
      </c>
      <c r="F9" s="398">
        <v>46853</v>
      </c>
      <c r="G9" s="398">
        <v>62902</v>
      </c>
      <c r="H9" s="398">
        <v>86108</v>
      </c>
      <c r="I9" s="398">
        <v>75031</v>
      </c>
      <c r="J9" s="30"/>
      <c r="K9" s="30"/>
      <c r="L9" s="30"/>
      <c r="M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</row>
    <row r="10" spans="2:25" ht="15.6" thickTop="1" thickBot="1">
      <c r="B10" s="275" t="s">
        <v>141</v>
      </c>
      <c r="C10" s="398">
        <f t="shared" si="0"/>
        <v>1078571</v>
      </c>
      <c r="D10" s="398">
        <v>761469</v>
      </c>
      <c r="E10" s="398">
        <v>75084</v>
      </c>
      <c r="F10" s="398">
        <v>54434</v>
      </c>
      <c r="G10" s="398">
        <v>61142</v>
      </c>
      <c r="H10" s="398">
        <v>61496</v>
      </c>
      <c r="I10" s="398">
        <v>64946</v>
      </c>
      <c r="J10" s="30"/>
      <c r="K10" s="42"/>
      <c r="L10" s="42"/>
      <c r="M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</row>
    <row r="11" spans="2:25" ht="15.6" thickTop="1" thickBot="1">
      <c r="B11" s="275"/>
      <c r="C11" s="377"/>
      <c r="D11" s="377"/>
      <c r="E11" s="377"/>
      <c r="F11" s="377"/>
      <c r="G11" s="377"/>
      <c r="H11" s="377"/>
      <c r="I11" s="377"/>
      <c r="J11" s="30"/>
      <c r="K11" s="42"/>
      <c r="L11" s="42"/>
      <c r="M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</row>
    <row r="12" spans="2:25" ht="15.6" thickTop="1" thickBot="1">
      <c r="B12" s="262" t="s">
        <v>121</v>
      </c>
      <c r="C12" s="382"/>
      <c r="D12" s="382"/>
      <c r="E12" s="382"/>
      <c r="F12" s="382"/>
      <c r="G12" s="382"/>
      <c r="H12" s="382"/>
      <c r="I12" s="382"/>
      <c r="J12" s="30"/>
      <c r="K12" s="42"/>
      <c r="L12" s="10"/>
      <c r="M12" s="42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2:25" ht="15.6" thickTop="1" thickBot="1">
      <c r="B13" s="262"/>
      <c r="C13" s="382"/>
      <c r="D13" s="382"/>
      <c r="E13" s="382"/>
      <c r="F13" s="382"/>
      <c r="G13" s="382"/>
      <c r="H13" s="382"/>
      <c r="I13" s="382"/>
      <c r="J13" s="30"/>
      <c r="K13" s="42"/>
      <c r="L13" s="10"/>
      <c r="M13" s="42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2:25" ht="15.6" thickTop="1" thickBot="1">
      <c r="B14" s="262" t="s">
        <v>568</v>
      </c>
      <c r="C14" s="398">
        <v>37322</v>
      </c>
      <c r="D14" s="398">
        <v>35903</v>
      </c>
      <c r="E14" s="110">
        <v>597</v>
      </c>
      <c r="F14" s="424">
        <v>488</v>
      </c>
      <c r="G14" s="398">
        <v>162</v>
      </c>
      <c r="H14" s="398">
        <v>0</v>
      </c>
      <c r="I14" s="398">
        <v>172</v>
      </c>
      <c r="J14" s="30"/>
      <c r="K14" s="42"/>
      <c r="L14" s="10"/>
      <c r="M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2:25" ht="15.6" thickTop="1" thickBot="1">
      <c r="B15" s="275" t="s">
        <v>569</v>
      </c>
      <c r="C15" s="398">
        <f>SUM(D15:I15)</f>
        <v>171</v>
      </c>
      <c r="D15" s="398">
        <v>171</v>
      </c>
      <c r="E15" s="398">
        <v>0</v>
      </c>
      <c r="F15" s="398">
        <v>0</v>
      </c>
      <c r="G15" s="398">
        <v>0</v>
      </c>
      <c r="H15" s="398">
        <v>0</v>
      </c>
      <c r="I15" s="398">
        <v>0</v>
      </c>
      <c r="J15" s="30"/>
      <c r="K15" s="30"/>
      <c r="L15" s="30"/>
      <c r="M15" s="30"/>
      <c r="O15" s="30"/>
      <c r="P15" s="30"/>
      <c r="Q15" s="30"/>
      <c r="R15" s="43"/>
      <c r="S15" s="30"/>
      <c r="T15" s="30"/>
      <c r="U15" s="30"/>
      <c r="V15" s="30"/>
      <c r="W15" s="30"/>
      <c r="X15" s="30"/>
      <c r="Y15" s="30"/>
    </row>
    <row r="16" spans="2:25" ht="15.6" thickTop="1" thickBot="1">
      <c r="B16" s="275" t="s">
        <v>570</v>
      </c>
      <c r="C16" s="398">
        <f t="shared" ref="C16:C18" si="1">SUM(D16:I16)</f>
        <v>0</v>
      </c>
      <c r="D16" s="398">
        <v>0</v>
      </c>
      <c r="E16" s="398">
        <v>0</v>
      </c>
      <c r="F16" s="398">
        <v>0</v>
      </c>
      <c r="G16" s="398">
        <v>0</v>
      </c>
      <c r="H16" s="398">
        <v>0</v>
      </c>
      <c r="I16" s="398">
        <v>0</v>
      </c>
      <c r="J16" s="30"/>
      <c r="K16" s="30"/>
      <c r="L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</row>
    <row r="17" spans="2:25" ht="15.6" thickTop="1" thickBot="1">
      <c r="B17" s="275" t="s">
        <v>571</v>
      </c>
      <c r="C17" s="398">
        <f t="shared" si="1"/>
        <v>2883</v>
      </c>
      <c r="D17" s="398">
        <v>2883</v>
      </c>
      <c r="E17" s="398">
        <v>0</v>
      </c>
      <c r="F17" s="398">
        <v>0</v>
      </c>
      <c r="G17" s="398">
        <v>0</v>
      </c>
      <c r="H17" s="398">
        <v>0</v>
      </c>
      <c r="I17" s="398">
        <v>0</v>
      </c>
      <c r="J17" s="30"/>
      <c r="K17" s="30"/>
      <c r="L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</row>
    <row r="18" spans="2:25" ht="15.6" thickTop="1" thickBot="1">
      <c r="B18" s="275" t="s">
        <v>572</v>
      </c>
      <c r="C18" s="398">
        <f t="shared" si="1"/>
        <v>34268</v>
      </c>
      <c r="D18" s="398">
        <v>32849</v>
      </c>
      <c r="E18" s="398">
        <v>597</v>
      </c>
      <c r="F18" s="398">
        <v>488</v>
      </c>
      <c r="G18" s="398">
        <v>162</v>
      </c>
      <c r="H18" s="398">
        <v>0</v>
      </c>
      <c r="I18" s="398">
        <v>172</v>
      </c>
      <c r="J18" s="30"/>
      <c r="K18" s="42"/>
      <c r="L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</row>
    <row r="19" spans="2:25" ht="15.6" thickTop="1" thickBot="1">
      <c r="B19" s="275"/>
      <c r="C19" s="378"/>
      <c r="D19" s="378"/>
      <c r="E19" s="378"/>
      <c r="F19" s="378"/>
      <c r="G19" s="378"/>
      <c r="H19" s="378"/>
      <c r="I19" s="378"/>
      <c r="J19" s="30"/>
      <c r="K19" s="42"/>
      <c r="L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</row>
    <row r="20" spans="2:25" ht="15.6" thickTop="1" thickBot="1">
      <c r="B20" s="262" t="s">
        <v>573</v>
      </c>
      <c r="C20" s="398">
        <f>SUM(D20:I20)</f>
        <v>1032756</v>
      </c>
      <c r="D20" s="398">
        <v>385915</v>
      </c>
      <c r="E20" s="398">
        <v>131994</v>
      </c>
      <c r="F20" s="398">
        <v>93895</v>
      </c>
      <c r="G20" s="398">
        <v>134363</v>
      </c>
      <c r="H20" s="398">
        <v>147776</v>
      </c>
      <c r="I20" s="398">
        <v>138813</v>
      </c>
      <c r="J20" s="30"/>
      <c r="K20" s="10"/>
      <c r="L20" s="43"/>
      <c r="O20" s="10"/>
      <c r="P20" s="43"/>
      <c r="Q20" s="43"/>
      <c r="R20" s="43"/>
      <c r="S20" s="10"/>
      <c r="T20" s="43"/>
      <c r="U20" s="43"/>
      <c r="V20" s="43"/>
      <c r="W20" s="10"/>
      <c r="X20" s="43"/>
      <c r="Y20" s="43"/>
    </row>
    <row r="21" spans="2:25" ht="15.6" thickTop="1" thickBot="1">
      <c r="B21" s="275" t="s">
        <v>569</v>
      </c>
      <c r="C21" s="398">
        <f t="shared" ref="C21:C24" si="2">SUM(D21:I21)</f>
        <v>91896</v>
      </c>
      <c r="D21" s="398">
        <v>22177</v>
      </c>
      <c r="E21" s="398">
        <v>12009</v>
      </c>
      <c r="F21" s="398">
        <v>10975</v>
      </c>
      <c r="G21" s="398">
        <v>13249</v>
      </c>
      <c r="H21" s="398">
        <v>18495</v>
      </c>
      <c r="I21" s="398">
        <v>14991</v>
      </c>
      <c r="J21" s="30"/>
      <c r="K21" s="10"/>
      <c r="L21" s="43"/>
      <c r="O21" s="10"/>
      <c r="P21" s="43"/>
      <c r="Q21" s="43"/>
      <c r="R21" s="43"/>
      <c r="S21" s="10"/>
      <c r="T21" s="43"/>
      <c r="U21" s="43"/>
      <c r="V21" s="43"/>
      <c r="W21" s="10"/>
      <c r="X21" s="43"/>
      <c r="Y21" s="43"/>
    </row>
    <row r="22" spans="2:25" ht="15.6" thickTop="1" thickBot="1">
      <c r="B22" s="275" t="s">
        <v>570</v>
      </c>
      <c r="C22" s="398">
        <f t="shared" si="2"/>
        <v>11090</v>
      </c>
      <c r="D22" s="398">
        <v>2693</v>
      </c>
      <c r="E22" s="398">
        <v>1600</v>
      </c>
      <c r="F22" s="398">
        <v>1593</v>
      </c>
      <c r="G22" s="398">
        <v>1126</v>
      </c>
      <c r="H22" s="398">
        <v>2149</v>
      </c>
      <c r="I22" s="398">
        <v>1929</v>
      </c>
      <c r="J22" s="30"/>
      <c r="K22" s="30"/>
      <c r="L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</row>
    <row r="23" spans="2:25" ht="15.6" thickTop="1" thickBot="1">
      <c r="B23" s="275" t="s">
        <v>571</v>
      </c>
      <c r="C23" s="398">
        <f t="shared" si="2"/>
        <v>419964</v>
      </c>
      <c r="D23" s="398">
        <v>125676</v>
      </c>
      <c r="E23" s="398">
        <v>51718</v>
      </c>
      <c r="F23" s="398">
        <v>38525</v>
      </c>
      <c r="G23" s="398">
        <v>61127</v>
      </c>
      <c r="H23" s="398">
        <v>75893</v>
      </c>
      <c r="I23" s="398">
        <v>67025</v>
      </c>
      <c r="J23" s="30"/>
      <c r="K23" s="30"/>
      <c r="L23" s="30"/>
      <c r="M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</row>
    <row r="24" spans="2:25" ht="15.6" thickTop="1" thickBot="1">
      <c r="B24" s="275" t="s">
        <v>572</v>
      </c>
      <c r="C24" s="398">
        <f t="shared" si="2"/>
        <v>509806</v>
      </c>
      <c r="D24" s="398">
        <v>235369</v>
      </c>
      <c r="E24" s="398">
        <v>66667</v>
      </c>
      <c r="F24" s="398">
        <v>42802</v>
      </c>
      <c r="G24" s="398">
        <v>58861</v>
      </c>
      <c r="H24" s="398">
        <v>51239</v>
      </c>
      <c r="I24" s="398">
        <v>54868</v>
      </c>
      <c r="J24" s="30"/>
      <c r="K24" s="30"/>
      <c r="L24" s="42"/>
      <c r="M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</row>
    <row r="25" spans="2:25" ht="15.6" thickTop="1" thickBot="1">
      <c r="B25" s="275"/>
      <c r="C25" s="378"/>
      <c r="D25" s="378"/>
      <c r="E25" s="378"/>
      <c r="F25" s="378"/>
      <c r="G25" s="378"/>
      <c r="H25" s="378"/>
      <c r="I25" s="378"/>
      <c r="J25" s="30"/>
      <c r="K25" s="30"/>
      <c r="L25" s="42"/>
      <c r="M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</row>
    <row r="26" spans="2:25" ht="15.6" thickTop="1" thickBot="1">
      <c r="B26" s="262" t="s">
        <v>574</v>
      </c>
      <c r="C26" s="398">
        <f>SUM(D26:I26)</f>
        <v>737430</v>
      </c>
      <c r="D26" s="398">
        <v>661321</v>
      </c>
      <c r="E26" s="398">
        <v>11593</v>
      </c>
      <c r="F26" s="398">
        <v>19792</v>
      </c>
      <c r="G26" s="398">
        <v>3301</v>
      </c>
      <c r="H26" s="398">
        <v>23622</v>
      </c>
      <c r="I26" s="398">
        <v>17801</v>
      </c>
      <c r="J26" s="30"/>
      <c r="K26" s="10"/>
      <c r="L26" s="10"/>
      <c r="M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2:25" ht="15.6" thickTop="1" thickBot="1">
      <c r="B27" s="275" t="s">
        <v>569</v>
      </c>
      <c r="C27" s="398">
        <f t="shared" ref="C27:C30" si="3">SUM(D27:I27)</f>
        <v>40038</v>
      </c>
      <c r="D27" s="398">
        <v>32429</v>
      </c>
      <c r="E27" s="398">
        <v>808</v>
      </c>
      <c r="F27" s="398">
        <v>1930</v>
      </c>
      <c r="G27" s="398">
        <v>141</v>
      </c>
      <c r="H27" s="398">
        <v>2962</v>
      </c>
      <c r="I27" s="398">
        <v>1768</v>
      </c>
      <c r="J27" s="30"/>
      <c r="K27" s="10"/>
      <c r="L27" s="10"/>
      <c r="M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2:25" ht="15.6" thickTop="1" thickBot="1">
      <c r="B28" s="275" t="s">
        <v>570</v>
      </c>
      <c r="C28" s="398">
        <f t="shared" si="3"/>
        <v>9756</v>
      </c>
      <c r="D28" s="398">
        <v>7226</v>
      </c>
      <c r="E28" s="398">
        <v>119</v>
      </c>
      <c r="F28" s="398">
        <v>765</v>
      </c>
      <c r="G28" s="398">
        <v>139</v>
      </c>
      <c r="H28" s="398">
        <v>930</v>
      </c>
      <c r="I28" s="398">
        <v>577</v>
      </c>
      <c r="J28" s="30"/>
      <c r="K28" s="30"/>
      <c r="L28" s="30"/>
      <c r="M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</row>
    <row r="29" spans="2:25" ht="15.6" thickTop="1" thickBot="1">
      <c r="B29" s="275" t="s">
        <v>571</v>
      </c>
      <c r="C29" s="398">
        <f t="shared" si="3"/>
        <v>202700</v>
      </c>
      <c r="D29" s="398">
        <v>172074</v>
      </c>
      <c r="E29" s="398">
        <v>3632</v>
      </c>
      <c r="F29" s="398">
        <v>7395</v>
      </c>
      <c r="G29" s="398">
        <v>1775</v>
      </c>
      <c r="H29" s="398">
        <v>10020</v>
      </c>
      <c r="I29" s="398">
        <v>7804</v>
      </c>
      <c r="J29" s="30"/>
      <c r="K29" s="30"/>
      <c r="L29" s="30"/>
      <c r="M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</row>
    <row r="30" spans="2:25" ht="15.6" thickTop="1" thickBot="1">
      <c r="B30" s="275" t="s">
        <v>572</v>
      </c>
      <c r="C30" s="398">
        <f t="shared" si="3"/>
        <v>484936</v>
      </c>
      <c r="D30" s="398">
        <v>449592</v>
      </c>
      <c r="E30" s="398">
        <v>7034</v>
      </c>
      <c r="F30" s="398">
        <v>9702</v>
      </c>
      <c r="G30" s="398">
        <v>1246</v>
      </c>
      <c r="H30" s="398">
        <v>9710</v>
      </c>
      <c r="I30" s="398">
        <v>7652</v>
      </c>
      <c r="J30" s="30"/>
      <c r="K30" s="42"/>
      <c r="L30" s="42"/>
      <c r="M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</row>
    <row r="31" spans="2:25" ht="15.6" thickTop="1" thickBot="1">
      <c r="B31" s="275"/>
      <c r="C31" s="378"/>
      <c r="D31" s="378"/>
      <c r="E31" s="378"/>
      <c r="F31" s="378"/>
      <c r="G31" s="378"/>
      <c r="H31" s="378"/>
      <c r="I31" s="378"/>
      <c r="J31" s="30"/>
      <c r="K31" s="42"/>
      <c r="L31" s="42"/>
      <c r="M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</row>
    <row r="32" spans="2:25" ht="15.6" thickTop="1" thickBot="1">
      <c r="B32" s="262" t="s">
        <v>575</v>
      </c>
      <c r="C32" s="398">
        <f>SUM(D32:I32)</f>
        <v>61453</v>
      </c>
      <c r="D32" s="398">
        <v>54380</v>
      </c>
      <c r="E32" s="398">
        <v>786</v>
      </c>
      <c r="F32" s="398">
        <v>2011</v>
      </c>
      <c r="G32" s="398">
        <v>873</v>
      </c>
      <c r="H32" s="398">
        <v>742</v>
      </c>
      <c r="I32" s="398">
        <v>2661</v>
      </c>
      <c r="J32" s="30"/>
      <c r="K32" s="42"/>
      <c r="L32" s="10"/>
      <c r="M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2:25" ht="15.6" thickTop="1" thickBot="1">
      <c r="B33" s="275" t="s">
        <v>569</v>
      </c>
      <c r="C33" s="398">
        <f t="shared" ref="C33:C36" si="4">SUM(D33:I33)</f>
        <v>925</v>
      </c>
      <c r="D33" s="398">
        <v>720</v>
      </c>
      <c r="E33" s="398">
        <v>0</v>
      </c>
      <c r="F33" s="398">
        <v>0</v>
      </c>
      <c r="G33" s="398">
        <v>0</v>
      </c>
      <c r="H33" s="398">
        <v>0</v>
      </c>
      <c r="I33" s="398">
        <v>205</v>
      </c>
      <c r="J33" s="30"/>
      <c r="K33" s="30"/>
      <c r="L33" s="30"/>
      <c r="M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</row>
    <row r="34" spans="2:25" ht="15.6" thickTop="1" thickBot="1">
      <c r="B34" s="275" t="s">
        <v>570</v>
      </c>
      <c r="C34" s="398">
        <f t="shared" si="4"/>
        <v>1260</v>
      </c>
      <c r="D34" s="398">
        <v>1144</v>
      </c>
      <c r="E34" s="398">
        <v>0</v>
      </c>
      <c r="F34" s="398">
        <v>116</v>
      </c>
      <c r="G34" s="398">
        <v>0</v>
      </c>
      <c r="H34" s="398">
        <v>0</v>
      </c>
      <c r="I34" s="398">
        <v>0</v>
      </c>
      <c r="J34" s="30"/>
      <c r="K34" s="30"/>
      <c r="L34" s="30"/>
      <c r="M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</row>
    <row r="35" spans="2:25" ht="15.6" thickTop="1" thickBot="1">
      <c r="B35" s="275" t="s">
        <v>571</v>
      </c>
      <c r="C35" s="398">
        <f t="shared" si="4"/>
        <v>10470</v>
      </c>
      <c r="D35" s="398">
        <v>9620</v>
      </c>
      <c r="E35" s="398">
        <v>0</v>
      </c>
      <c r="F35" s="398">
        <v>453</v>
      </c>
      <c r="G35" s="398">
        <v>0</v>
      </c>
      <c r="H35" s="398">
        <v>195</v>
      </c>
      <c r="I35" s="398">
        <v>202</v>
      </c>
      <c r="J35" s="30"/>
      <c r="K35" s="30"/>
      <c r="L35" s="30"/>
      <c r="M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</row>
    <row r="36" spans="2:25" ht="15.6" thickTop="1" thickBot="1">
      <c r="B36" s="275" t="s">
        <v>572</v>
      </c>
      <c r="C36" s="398">
        <f t="shared" si="4"/>
        <v>48798</v>
      </c>
      <c r="D36" s="398">
        <v>42896</v>
      </c>
      <c r="E36" s="398">
        <v>786</v>
      </c>
      <c r="F36" s="398">
        <v>1442</v>
      </c>
      <c r="G36" s="398">
        <v>873</v>
      </c>
      <c r="H36" s="398">
        <v>547</v>
      </c>
      <c r="I36" s="398">
        <v>2254</v>
      </c>
      <c r="J36" s="30"/>
      <c r="K36" s="42"/>
      <c r="L36" s="42"/>
      <c r="M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</row>
    <row r="37" spans="2:25" ht="15.6" thickTop="1" thickBot="1">
      <c r="B37" s="275"/>
      <c r="C37" s="378"/>
      <c r="D37" s="378"/>
      <c r="E37" s="378"/>
      <c r="F37" s="378"/>
      <c r="G37" s="378"/>
      <c r="H37" s="378"/>
      <c r="I37" s="378"/>
      <c r="J37" s="30"/>
      <c r="K37" s="42"/>
      <c r="L37" s="42"/>
      <c r="M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</row>
    <row r="38" spans="2:25" ht="15.6" thickTop="1" thickBot="1">
      <c r="B38" s="262" t="s">
        <v>967</v>
      </c>
      <c r="C38" s="398">
        <f>SUM(D38:I38)</f>
        <v>4411</v>
      </c>
      <c r="D38" s="398">
        <v>3269</v>
      </c>
      <c r="E38" s="398">
        <v>176</v>
      </c>
      <c r="F38" s="398">
        <v>966</v>
      </c>
      <c r="G38" s="398">
        <v>0</v>
      </c>
      <c r="H38" s="398">
        <v>0</v>
      </c>
      <c r="I38" s="398">
        <v>0</v>
      </c>
      <c r="J38" s="30"/>
      <c r="K38" s="10"/>
      <c r="L38" s="10"/>
      <c r="M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2:25" ht="15.6" thickTop="1" thickBot="1">
      <c r="B39" s="275" t="s">
        <v>569</v>
      </c>
      <c r="C39" s="398">
        <f t="shared" ref="C39:C42" si="5">SUM(D39:I39)</f>
        <v>2644</v>
      </c>
      <c r="D39" s="398">
        <v>2318</v>
      </c>
      <c r="E39" s="398">
        <v>0</v>
      </c>
      <c r="F39" s="398">
        <v>326</v>
      </c>
      <c r="G39" s="398">
        <v>0</v>
      </c>
      <c r="H39" s="398">
        <v>0</v>
      </c>
      <c r="I39" s="398">
        <v>0</v>
      </c>
      <c r="J39" s="30"/>
      <c r="K39" s="10"/>
      <c r="L39" s="10"/>
      <c r="M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spans="2:25" ht="15.6" thickTop="1" thickBot="1">
      <c r="B40" s="275" t="s">
        <v>570</v>
      </c>
      <c r="C40" s="398">
        <f t="shared" si="5"/>
        <v>524</v>
      </c>
      <c r="D40" s="398">
        <v>188</v>
      </c>
      <c r="E40" s="398">
        <v>176</v>
      </c>
      <c r="F40" s="398">
        <v>160</v>
      </c>
      <c r="G40" s="398">
        <v>0</v>
      </c>
      <c r="H40" s="398">
        <v>0</v>
      </c>
      <c r="I40" s="398">
        <v>0</v>
      </c>
      <c r="J40" s="30"/>
      <c r="K40" s="10"/>
      <c r="L40" s="10"/>
      <c r="M40" s="30"/>
      <c r="O40" s="10"/>
      <c r="P40" s="10"/>
      <c r="Q40" s="30"/>
      <c r="R40" s="30"/>
      <c r="S40" s="10"/>
      <c r="T40" s="10"/>
      <c r="U40" s="30"/>
      <c r="V40" s="30"/>
      <c r="W40" s="44"/>
      <c r="X40" s="44"/>
      <c r="Y40" s="44"/>
    </row>
    <row r="41" spans="2:25" ht="15.6" thickTop="1" thickBot="1">
      <c r="B41" s="275" t="s">
        <v>571</v>
      </c>
      <c r="C41" s="398">
        <f t="shared" si="5"/>
        <v>480</v>
      </c>
      <c r="D41" s="398">
        <v>0</v>
      </c>
      <c r="E41" s="398">
        <v>0</v>
      </c>
      <c r="F41" s="398">
        <v>480</v>
      </c>
      <c r="G41" s="398">
        <v>0</v>
      </c>
      <c r="H41" s="398">
        <v>0</v>
      </c>
      <c r="I41" s="398">
        <v>0</v>
      </c>
      <c r="J41" s="180"/>
      <c r="K41" s="10"/>
      <c r="L41" s="10"/>
      <c r="M41" s="30"/>
      <c r="O41" s="10"/>
      <c r="P41" s="10"/>
      <c r="Q41" s="30"/>
      <c r="R41" s="30"/>
      <c r="S41" s="10"/>
      <c r="T41" s="10"/>
      <c r="U41" s="30"/>
      <c r="V41" s="30"/>
      <c r="W41" s="44"/>
      <c r="X41" s="44"/>
      <c r="Y41" s="44"/>
    </row>
    <row r="42" spans="2:25" ht="15.6" thickTop="1" thickBot="1">
      <c r="B42" s="275" t="s">
        <v>572</v>
      </c>
      <c r="C42" s="398">
        <f t="shared" si="5"/>
        <v>763</v>
      </c>
      <c r="D42" s="398">
        <v>763</v>
      </c>
      <c r="E42" s="398">
        <v>0</v>
      </c>
      <c r="F42" s="398">
        <v>0</v>
      </c>
      <c r="G42" s="398">
        <v>0</v>
      </c>
      <c r="H42" s="398">
        <v>0</v>
      </c>
      <c r="I42" s="398">
        <v>0</v>
      </c>
      <c r="J42" s="180"/>
      <c r="K42" s="42"/>
      <c r="L42" s="42"/>
      <c r="M42" s="42"/>
      <c r="O42" s="42"/>
      <c r="P42" s="42"/>
      <c r="Q42" s="42"/>
      <c r="R42" s="42"/>
      <c r="S42" s="42"/>
      <c r="T42" s="42"/>
      <c r="U42" s="42"/>
      <c r="V42" s="42"/>
      <c r="W42" s="44"/>
      <c r="X42" s="44"/>
      <c r="Y42" s="44"/>
    </row>
    <row r="43" spans="2:25" ht="15.6" thickTop="1" thickBot="1">
      <c r="B43" s="274"/>
      <c r="C43" s="249"/>
      <c r="D43" s="249"/>
      <c r="E43" s="249"/>
      <c r="F43" s="249"/>
      <c r="G43" s="249"/>
      <c r="H43" s="249"/>
      <c r="I43" s="249"/>
      <c r="J43" s="180"/>
      <c r="K43" s="42"/>
      <c r="L43" s="42"/>
      <c r="M43" s="42"/>
      <c r="O43" s="42"/>
      <c r="P43" s="42"/>
      <c r="Q43" s="42"/>
      <c r="R43" s="42"/>
      <c r="S43" s="42"/>
      <c r="T43" s="42"/>
      <c r="U43" s="42"/>
      <c r="V43" s="42"/>
      <c r="W43" s="44"/>
      <c r="X43" s="44"/>
      <c r="Y43" s="44"/>
    </row>
    <row r="44" spans="2:25" ht="15" thickTop="1" thickBot="1">
      <c r="B44" s="472" t="s">
        <v>1093</v>
      </c>
      <c r="C44" s="473"/>
      <c r="D44" s="473"/>
      <c r="E44" s="473"/>
      <c r="F44" s="473"/>
      <c r="G44" s="473"/>
      <c r="H44" s="473"/>
      <c r="I44" s="473"/>
      <c r="J44" s="1"/>
      <c r="K44" s="1"/>
      <c r="L44" s="1"/>
      <c r="M44" s="1"/>
    </row>
    <row r="45" spans="2:25" ht="14.4" thickTop="1" thickBot="1">
      <c r="B45" s="516"/>
      <c r="C45" s="517"/>
      <c r="D45" s="517"/>
      <c r="E45" s="517"/>
      <c r="F45" s="517"/>
      <c r="G45" s="517"/>
      <c r="H45" s="517"/>
      <c r="I45" s="517"/>
    </row>
    <row r="46" spans="2:25" ht="13.8" thickTop="1">
      <c r="C46" s="179"/>
      <c r="G46" s="194"/>
      <c r="H46" s="194"/>
      <c r="I46" s="194"/>
      <c r="J46" s="194"/>
      <c r="K46" s="194"/>
      <c r="L46" s="194"/>
    </row>
    <row r="47" spans="2:25">
      <c r="C47" s="179"/>
      <c r="D47" s="179"/>
      <c r="E47" s="179"/>
      <c r="F47" s="179"/>
      <c r="G47" s="179"/>
      <c r="H47" s="179"/>
      <c r="I47" s="179"/>
    </row>
    <row r="49" spans="3:9">
      <c r="C49" s="96"/>
      <c r="D49" s="96"/>
      <c r="E49" s="96"/>
      <c r="F49" s="96"/>
      <c r="G49" s="96"/>
      <c r="H49" s="96"/>
      <c r="I49" s="96"/>
    </row>
    <row r="50" spans="3:9">
      <c r="C50" s="96"/>
      <c r="G50" s="3"/>
    </row>
    <row r="51" spans="3:9">
      <c r="C51" s="96"/>
    </row>
    <row r="52" spans="3:9">
      <c r="C52" s="96"/>
    </row>
    <row r="74" spans="2:12" ht="13.8" thickBot="1">
      <c r="L74" s="45"/>
    </row>
    <row r="75" spans="2:12" ht="14.4" thickTop="1" thickBot="1">
      <c r="B75" s="518"/>
      <c r="C75" s="519"/>
      <c r="D75" s="519"/>
      <c r="E75" s="519"/>
      <c r="F75" s="519"/>
      <c r="G75" s="519"/>
    </row>
    <row r="76" spans="2:12" ht="13.8" thickTop="1"/>
    <row r="77" spans="2:12" ht="15.6">
      <c r="B77" s="520"/>
      <c r="C77" s="520"/>
      <c r="D77" s="520"/>
      <c r="E77" s="520"/>
      <c r="F77" s="520"/>
      <c r="G77" s="520"/>
    </row>
    <row r="78" spans="2:12" ht="13.8">
      <c r="B78" s="521"/>
      <c r="C78" s="522"/>
      <c r="D78" s="522"/>
      <c r="E78" s="522"/>
      <c r="F78" s="522"/>
      <c r="G78" s="522"/>
      <c r="H78" s="29"/>
    </row>
    <row r="79" spans="2:12" ht="13.8">
      <c r="B79" s="521"/>
      <c r="C79" s="184"/>
      <c r="D79" s="184"/>
      <c r="E79" s="184"/>
      <c r="F79" s="184"/>
      <c r="G79" s="184"/>
    </row>
    <row r="80" spans="2:12" ht="13.8">
      <c r="B80" s="221"/>
      <c r="C80" s="223"/>
      <c r="D80" s="223"/>
      <c r="E80" s="223"/>
      <c r="F80" s="223"/>
      <c r="G80" s="223"/>
    </row>
    <row r="81" spans="2:7" ht="13.8">
      <c r="B81" s="221"/>
      <c r="C81" s="223"/>
      <c r="D81" s="223"/>
      <c r="E81" s="223"/>
      <c r="F81" s="223"/>
      <c r="G81" s="223"/>
    </row>
    <row r="82" spans="2:7" ht="13.8">
      <c r="B82" s="221"/>
      <c r="C82" s="222"/>
      <c r="D82" s="222"/>
      <c r="E82" s="222"/>
      <c r="F82" s="222"/>
      <c r="G82" s="222"/>
    </row>
  </sheetData>
  <mergeCells count="15">
    <mergeCell ref="B77:G77"/>
    <mergeCell ref="B78:B79"/>
    <mergeCell ref="C78:G78"/>
    <mergeCell ref="O4:Q4"/>
    <mergeCell ref="S4:U4"/>
    <mergeCell ref="W4:Y4"/>
    <mergeCell ref="B44:I44"/>
    <mergeCell ref="B45:I45"/>
    <mergeCell ref="B75:G75"/>
    <mergeCell ref="B2:I2"/>
    <mergeCell ref="B3:I3"/>
    <mergeCell ref="B4:B5"/>
    <mergeCell ref="C4:C5"/>
    <mergeCell ref="D4:I4"/>
    <mergeCell ref="K4:M4"/>
  </mergeCells>
  <hyperlinks>
    <hyperlink ref="B3:I3" location="'Capitulo 3'!B20" display="Total de viviendas ocupadas por región, según tipo y calificación de la vivienda. 2018." xr:uid="{00000000-0004-0000-1000-000000000000}"/>
  </hyperlinks>
  <pageMargins left="0.75" right="0.75" top="1" bottom="1" header="0" footer="0"/>
  <pageSetup orientation="landscape" horizontalDpi="180" verticalDpi="18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G44"/>
  <sheetViews>
    <sheetView showGridLines="0" zoomScaleNormal="100" workbookViewId="0">
      <pane ySplit="5" topLeftCell="A6" activePane="bottomLeft" state="frozen"/>
      <selection pane="bottomLeft" activeCell="B4" sqref="B4:B5"/>
    </sheetView>
  </sheetViews>
  <sheetFormatPr baseColWidth="10" defaultColWidth="31.6640625" defaultRowHeight="13.2"/>
  <cols>
    <col min="1" max="1" width="10.6640625" style="3" customWidth="1"/>
    <col min="2" max="2" width="29" style="3" customWidth="1"/>
    <col min="3" max="3" width="23.6640625" style="3" customWidth="1"/>
    <col min="4" max="4" width="20.6640625" style="3" customWidth="1"/>
    <col min="5" max="5" width="20" style="3" customWidth="1"/>
    <col min="6" max="6" width="21" style="3" customWidth="1"/>
    <col min="7" max="11" width="31.6640625" style="3" customWidth="1"/>
    <col min="12" max="16384" width="31.6640625" style="3"/>
  </cols>
  <sheetData>
    <row r="2" spans="2:7" ht="15">
      <c r="B2" s="468" t="s">
        <v>96</v>
      </c>
      <c r="C2" s="468"/>
      <c r="D2" s="468"/>
      <c r="E2" s="468"/>
      <c r="F2" s="468"/>
    </row>
    <row r="3" spans="2:7" ht="35.25" customHeight="1" thickBot="1">
      <c r="B3" s="489" t="s">
        <v>1095</v>
      </c>
      <c r="C3" s="489"/>
      <c r="D3" s="489"/>
      <c r="E3" s="489"/>
      <c r="F3" s="489"/>
    </row>
    <row r="4" spans="2:7" ht="30" customHeight="1" thickTop="1" thickBot="1">
      <c r="B4" s="503" t="s">
        <v>128</v>
      </c>
      <c r="C4" s="465" t="s">
        <v>4</v>
      </c>
      <c r="D4" s="466"/>
      <c r="E4" s="466"/>
      <c r="F4" s="467"/>
    </row>
    <row r="5" spans="2:7" ht="30" customHeight="1" thickTop="1" thickBot="1">
      <c r="B5" s="525"/>
      <c r="C5" s="300" t="s">
        <v>129</v>
      </c>
      <c r="D5" s="300" t="s">
        <v>130</v>
      </c>
      <c r="E5" s="300" t="s">
        <v>131</v>
      </c>
      <c r="F5" s="300" t="s">
        <v>130</v>
      </c>
    </row>
    <row r="6" spans="2:7" ht="14.4" thickTop="1" thickBot="1">
      <c r="B6" s="262" t="s">
        <v>102</v>
      </c>
      <c r="C6" s="398">
        <f>SUM(C7:C13)</f>
        <v>1873372</v>
      </c>
      <c r="D6" s="270">
        <f>SUM(D7:D13)</f>
        <v>1</v>
      </c>
      <c r="E6" s="398">
        <f>SUM(E7:E13)</f>
        <v>5359925</v>
      </c>
      <c r="F6" s="270">
        <f>SUM(F7:F13)</f>
        <v>0.99999999999999989</v>
      </c>
      <c r="G6" s="47"/>
    </row>
    <row r="7" spans="2:7" ht="16.2" thickTop="1" thickBot="1">
      <c r="B7" s="262" t="s">
        <v>934</v>
      </c>
      <c r="C7" s="398">
        <v>36618</v>
      </c>
      <c r="D7" s="270">
        <f>+C7/$C$6</f>
        <v>1.9546571636599671E-2</v>
      </c>
      <c r="E7" s="398">
        <v>78520</v>
      </c>
      <c r="F7" s="270">
        <f>+E7/$E$6</f>
        <v>1.4649458714440967E-2</v>
      </c>
    </row>
    <row r="8" spans="2:7" ht="16.2" thickTop="1" thickBot="1">
      <c r="B8" s="262" t="s">
        <v>935</v>
      </c>
      <c r="C8" s="398">
        <v>140899</v>
      </c>
      <c r="D8" s="270">
        <f t="shared" ref="D8:D13" si="0">+C8/$C$6</f>
        <v>7.5211436916960431E-2</v>
      </c>
      <c r="E8" s="398">
        <v>359218</v>
      </c>
      <c r="F8" s="270">
        <f t="shared" ref="F8:F13" si="1">+E8/$E$6</f>
        <v>6.701922135104503E-2</v>
      </c>
    </row>
    <row r="9" spans="2:7" ht="16.2" thickTop="1" thickBot="1">
      <c r="B9" s="262" t="s">
        <v>936</v>
      </c>
      <c r="C9" s="398">
        <v>589254</v>
      </c>
      <c r="D9" s="270">
        <f t="shared" si="0"/>
        <v>0.31454190625246881</v>
      </c>
      <c r="E9" s="398">
        <v>1622637</v>
      </c>
      <c r="F9" s="270">
        <f>+E9/$E$6</f>
        <v>0.30273501961314758</v>
      </c>
    </row>
    <row r="10" spans="2:7" ht="16.2" thickTop="1" thickBot="1">
      <c r="B10" s="262" t="s">
        <v>937</v>
      </c>
      <c r="C10" s="398">
        <v>584894</v>
      </c>
      <c r="D10" s="270">
        <f t="shared" si="0"/>
        <v>0.31221455215515126</v>
      </c>
      <c r="E10" s="398">
        <v>1736587</v>
      </c>
      <c r="F10" s="270">
        <f t="shared" si="1"/>
        <v>0.32399464544746426</v>
      </c>
    </row>
    <row r="11" spans="2:7" ht="16.2" thickTop="1" thickBot="1">
      <c r="B11" s="262" t="s">
        <v>938</v>
      </c>
      <c r="C11" s="398">
        <v>291164</v>
      </c>
      <c r="D11" s="270">
        <f t="shared" si="0"/>
        <v>0.15542241476866314</v>
      </c>
      <c r="E11" s="398">
        <v>868091</v>
      </c>
      <c r="F11" s="270">
        <f t="shared" si="1"/>
        <v>0.16195954234434251</v>
      </c>
    </row>
    <row r="12" spans="2:7" ht="16.2" thickTop="1" thickBot="1">
      <c r="B12" s="262" t="s">
        <v>939</v>
      </c>
      <c r="C12" s="398">
        <v>131097</v>
      </c>
      <c r="D12" s="270">
        <f t="shared" si="0"/>
        <v>6.9979160572486404E-2</v>
      </c>
      <c r="E12" s="398">
        <v>404510</v>
      </c>
      <c r="F12" s="270">
        <f t="shared" si="1"/>
        <v>7.5469339589639778E-2</v>
      </c>
    </row>
    <row r="13" spans="2:7" ht="16.2" thickTop="1" thickBot="1">
      <c r="B13" s="264" t="s">
        <v>940</v>
      </c>
      <c r="C13" s="436">
        <v>99446</v>
      </c>
      <c r="D13" s="270">
        <f t="shared" si="0"/>
        <v>5.3083957697670298E-2</v>
      </c>
      <c r="E13" s="436">
        <v>290362</v>
      </c>
      <c r="F13" s="276">
        <f t="shared" si="1"/>
        <v>5.4172772939919865E-2</v>
      </c>
    </row>
    <row r="14" spans="2:7" ht="15" thickTop="1" thickBot="1">
      <c r="B14" s="263"/>
      <c r="C14" s="239"/>
      <c r="D14" s="269"/>
      <c r="E14" s="239"/>
      <c r="F14" s="269"/>
    </row>
    <row r="15" spans="2:7" ht="14.4" thickTop="1" thickBot="1">
      <c r="B15" s="523" t="s">
        <v>1096</v>
      </c>
      <c r="C15" s="524"/>
      <c r="D15" s="524"/>
      <c r="E15" s="524"/>
      <c r="F15" s="524"/>
    </row>
    <row r="16" spans="2:7" ht="13.8" thickTop="1"/>
    <row r="17" spans="2:6" ht="15">
      <c r="B17" s="6"/>
      <c r="C17" s="49"/>
      <c r="D17" s="49"/>
      <c r="E17" s="49"/>
      <c r="F17" s="49"/>
    </row>
    <row r="18" spans="2:6" ht="15">
      <c r="B18" s="6"/>
      <c r="C18" s="49"/>
      <c r="D18" s="49"/>
      <c r="E18" s="49"/>
      <c r="F18" s="49"/>
    </row>
    <row r="19" spans="2:6" ht="15">
      <c r="B19" s="6"/>
      <c r="C19" s="49"/>
      <c r="D19" s="49"/>
      <c r="E19" s="49"/>
      <c r="F19" s="49"/>
    </row>
    <row r="20" spans="2:6" ht="15">
      <c r="B20" s="6"/>
      <c r="C20" s="49"/>
      <c r="D20" s="49"/>
      <c r="E20" s="49"/>
      <c r="F20" s="49"/>
    </row>
    <row r="21" spans="2:6" ht="15">
      <c r="B21" s="6"/>
      <c r="C21" s="49"/>
      <c r="D21" s="49"/>
      <c r="E21" s="49"/>
      <c r="F21" s="49"/>
    </row>
    <row r="22" spans="2:6" ht="15">
      <c r="B22" s="6"/>
      <c r="C22" s="50"/>
      <c r="D22" s="50"/>
      <c r="E22" s="50"/>
      <c r="F22" s="50"/>
    </row>
    <row r="23" spans="2:6" ht="15">
      <c r="B23" s="6"/>
      <c r="C23" s="49"/>
      <c r="D23" s="49"/>
      <c r="E23" s="49"/>
      <c r="F23" s="49"/>
    </row>
    <row r="24" spans="2:6" ht="15">
      <c r="B24" s="6"/>
      <c r="C24" s="49"/>
      <c r="D24" s="49"/>
      <c r="E24" s="49"/>
      <c r="F24" s="49"/>
    </row>
    <row r="25" spans="2:6" ht="15">
      <c r="B25" s="6"/>
      <c r="C25" s="49"/>
      <c r="D25" s="49"/>
      <c r="E25" s="49"/>
      <c r="F25" s="49"/>
    </row>
    <row r="26" spans="2:6" ht="15.6">
      <c r="B26" s="51"/>
      <c r="C26" s="49"/>
      <c r="D26" s="49"/>
      <c r="E26" s="49"/>
      <c r="F26" s="49"/>
    </row>
    <row r="27" spans="2:6" ht="15">
      <c r="B27" s="6"/>
      <c r="C27" s="49"/>
      <c r="D27" s="49"/>
      <c r="E27" s="49"/>
      <c r="F27" s="49"/>
    </row>
    <row r="28" spans="2:6" ht="15">
      <c r="B28" s="6"/>
      <c r="C28" s="49"/>
      <c r="D28" s="49"/>
      <c r="E28" s="49"/>
      <c r="F28" s="49"/>
    </row>
    <row r="29" spans="2:6" ht="15">
      <c r="B29" s="6"/>
      <c r="C29" s="49"/>
      <c r="D29" s="49"/>
      <c r="E29" s="49"/>
      <c r="F29" s="49"/>
    </row>
    <row r="30" spans="2:6" ht="15">
      <c r="B30" s="6"/>
      <c r="C30" s="49"/>
      <c r="D30" s="49"/>
      <c r="E30" s="49"/>
      <c r="F30" s="49"/>
    </row>
    <row r="31" spans="2:6" ht="15">
      <c r="B31" s="6"/>
      <c r="C31" s="49"/>
      <c r="D31" s="49"/>
      <c r="E31" s="49"/>
      <c r="F31" s="49"/>
    </row>
    <row r="32" spans="2:6" ht="15">
      <c r="B32" s="6"/>
      <c r="C32" s="50"/>
      <c r="D32" s="50"/>
      <c r="E32" s="50"/>
      <c r="F32" s="50"/>
    </row>
    <row r="33" spans="2:6" ht="15">
      <c r="B33" s="6"/>
      <c r="C33" s="49"/>
      <c r="D33" s="49"/>
      <c r="E33" s="49"/>
      <c r="F33" s="49"/>
    </row>
    <row r="34" spans="2:6" ht="15">
      <c r="B34" s="6"/>
      <c r="C34" s="49"/>
      <c r="D34" s="49"/>
      <c r="E34" s="49"/>
      <c r="F34" s="49"/>
    </row>
    <row r="35" spans="2:6" ht="15">
      <c r="B35" s="6"/>
      <c r="C35" s="49"/>
      <c r="D35" s="49"/>
      <c r="E35" s="49"/>
      <c r="F35" s="49"/>
    </row>
    <row r="36" spans="2:6" ht="15.6">
      <c r="B36" s="51"/>
      <c r="C36" s="49"/>
      <c r="D36" s="49"/>
      <c r="E36" s="49"/>
      <c r="F36" s="49"/>
    </row>
    <row r="37" spans="2:6" ht="15">
      <c r="B37" s="6"/>
      <c r="C37" s="49"/>
      <c r="D37" s="49"/>
      <c r="E37" s="49"/>
      <c r="F37" s="49"/>
    </row>
    <row r="38" spans="2:6" ht="15">
      <c r="B38" s="6"/>
      <c r="C38" s="49"/>
      <c r="D38" s="49"/>
      <c r="E38" s="49"/>
      <c r="F38" s="49"/>
    </row>
    <row r="39" spans="2:6" ht="15">
      <c r="B39" s="6"/>
      <c r="C39" s="49"/>
      <c r="D39" s="49"/>
      <c r="E39" s="49"/>
      <c r="F39" s="49"/>
    </row>
    <row r="40" spans="2:6" ht="15">
      <c r="B40" s="6"/>
      <c r="C40" s="49"/>
      <c r="D40" s="49"/>
      <c r="E40" s="49"/>
      <c r="F40" s="49"/>
    </row>
    <row r="41" spans="2:6" ht="15">
      <c r="B41" s="6"/>
      <c r="C41" s="49"/>
      <c r="D41" s="49"/>
      <c r="E41" s="49"/>
      <c r="F41" s="49"/>
    </row>
    <row r="42" spans="2:6" ht="15">
      <c r="B42" s="6"/>
      <c r="C42" s="50"/>
      <c r="D42" s="50"/>
      <c r="E42" s="50"/>
      <c r="F42" s="50"/>
    </row>
    <row r="43" spans="2:6" ht="15">
      <c r="B43" s="6"/>
      <c r="C43" s="50"/>
      <c r="D43" s="50"/>
      <c r="E43" s="50"/>
      <c r="F43" s="49"/>
    </row>
    <row r="44" spans="2:6">
      <c r="B44" s="52"/>
      <c r="C44" s="52"/>
      <c r="D44" s="52"/>
      <c r="E44" s="52"/>
      <c r="F44" s="52"/>
    </row>
  </sheetData>
  <mergeCells count="5">
    <mergeCell ref="B15:F15"/>
    <mergeCell ref="B2:F2"/>
    <mergeCell ref="B3:F3"/>
    <mergeCell ref="C4:F4"/>
    <mergeCell ref="B4:B5"/>
  </mergeCells>
  <hyperlinks>
    <hyperlink ref="B3:F3" location="'Capitulo 3'!B21" display="Viviendas ocupadas y número de ocupantes, según metros cuadrados de construcción. 2018." xr:uid="{00000000-0004-0000-1100-000000000000}"/>
  </hyperlinks>
  <pageMargins left="0.75" right="0.75" top="1" bottom="1" header="0" footer="0"/>
  <pageSetup orientation="landscape" horizontalDpi="180" verticalDpi="18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I44"/>
  <sheetViews>
    <sheetView showGridLines="0" zoomScaleNormal="100" workbookViewId="0">
      <pane ySplit="5" topLeftCell="A6" activePane="bottomLeft" state="frozen"/>
      <selection pane="bottomLeft" activeCell="B4" sqref="B4:B5"/>
    </sheetView>
  </sheetViews>
  <sheetFormatPr baseColWidth="10" defaultColWidth="31.6640625" defaultRowHeight="13.2"/>
  <cols>
    <col min="1" max="1" width="10.6640625" style="3" customWidth="1"/>
    <col min="2" max="2" width="29" style="3" customWidth="1"/>
    <col min="3" max="3" width="14.77734375" style="3" customWidth="1"/>
    <col min="4" max="4" width="13.33203125" style="3" customWidth="1"/>
    <col min="5" max="5" width="14.109375" style="3" customWidth="1"/>
    <col min="6" max="6" width="18.88671875" style="3" customWidth="1"/>
    <col min="7" max="7" width="14.33203125" style="3" customWidth="1"/>
    <col min="8" max="8" width="17.21875" style="3" customWidth="1"/>
    <col min="9" max="9" width="17.44140625" style="3" customWidth="1"/>
    <col min="10" max="12" width="31.6640625" style="3" customWidth="1"/>
    <col min="13" max="16384" width="31.6640625" style="3"/>
  </cols>
  <sheetData>
    <row r="2" spans="2:9" ht="15">
      <c r="B2" s="468" t="s">
        <v>281</v>
      </c>
      <c r="C2" s="468"/>
      <c r="D2" s="468"/>
      <c r="E2" s="468"/>
      <c r="F2" s="468"/>
      <c r="G2" s="468"/>
      <c r="H2" s="468"/>
      <c r="I2" s="468"/>
    </row>
    <row r="3" spans="2:9" ht="35.25" customHeight="1" thickBot="1">
      <c r="B3" s="489" t="s">
        <v>1097</v>
      </c>
      <c r="C3" s="489"/>
      <c r="D3" s="489"/>
      <c r="E3" s="489"/>
      <c r="F3" s="489"/>
      <c r="G3" s="489"/>
      <c r="H3" s="489"/>
      <c r="I3" s="489"/>
    </row>
    <row r="4" spans="2:9" ht="30" customHeight="1" thickTop="1" thickBot="1">
      <c r="B4" s="503" t="s">
        <v>128</v>
      </c>
      <c r="C4" s="503" t="s">
        <v>4</v>
      </c>
      <c r="D4" s="526" t="s">
        <v>112</v>
      </c>
      <c r="E4" s="527"/>
      <c r="F4" s="527"/>
      <c r="G4" s="527"/>
      <c r="H4" s="527"/>
      <c r="I4" s="527"/>
    </row>
    <row r="5" spans="2:9" ht="30" customHeight="1" thickTop="1" thickBot="1">
      <c r="B5" s="525"/>
      <c r="C5" s="525"/>
      <c r="D5" s="300" t="s">
        <v>136</v>
      </c>
      <c r="E5" s="300" t="s">
        <v>114</v>
      </c>
      <c r="F5" s="300" t="s">
        <v>115</v>
      </c>
      <c r="G5" s="300" t="s">
        <v>116</v>
      </c>
      <c r="H5" s="300" t="s">
        <v>264</v>
      </c>
      <c r="I5" s="300" t="s">
        <v>117</v>
      </c>
    </row>
    <row r="6" spans="2:9" ht="15.75" customHeight="1" thickTop="1" thickBot="1">
      <c r="B6" s="262" t="s">
        <v>102</v>
      </c>
      <c r="C6" s="398">
        <f>SUM(C7:C13)</f>
        <v>1873372</v>
      </c>
      <c r="D6" s="398">
        <f t="shared" ref="D6:I6" si="0">SUM(D7:D13)</f>
        <v>1140788</v>
      </c>
      <c r="E6" s="398">
        <f t="shared" si="0"/>
        <v>145146</v>
      </c>
      <c r="F6" s="398">
        <f t="shared" si="0"/>
        <v>117152</v>
      </c>
      <c r="G6" s="398">
        <f t="shared" si="0"/>
        <v>138699</v>
      </c>
      <c r="H6" s="398">
        <f t="shared" si="0"/>
        <v>172140</v>
      </c>
      <c r="I6" s="398">
        <f t="shared" si="0"/>
        <v>159447</v>
      </c>
    </row>
    <row r="7" spans="2:9" ht="16.2" thickTop="1" thickBot="1">
      <c r="B7" s="262" t="s">
        <v>934</v>
      </c>
      <c r="C7" s="398">
        <v>36618</v>
      </c>
      <c r="D7" s="398">
        <v>24155</v>
      </c>
      <c r="E7" s="398">
        <v>3917</v>
      </c>
      <c r="F7" s="398">
        <v>3052</v>
      </c>
      <c r="G7" s="398">
        <v>1974</v>
      </c>
      <c r="H7" s="398">
        <v>2614</v>
      </c>
      <c r="I7" s="398">
        <v>906</v>
      </c>
    </row>
    <row r="8" spans="2:9" ht="16.2" thickTop="1" thickBot="1">
      <c r="B8" s="262" t="s">
        <v>935</v>
      </c>
      <c r="C8" s="398">
        <v>140899</v>
      </c>
      <c r="D8" s="398">
        <v>89800</v>
      </c>
      <c r="E8" s="398">
        <v>9569</v>
      </c>
      <c r="F8" s="398">
        <v>8985</v>
      </c>
      <c r="G8" s="398">
        <v>7244</v>
      </c>
      <c r="H8" s="398">
        <v>14546</v>
      </c>
      <c r="I8" s="398">
        <v>10755</v>
      </c>
    </row>
    <row r="9" spans="2:9" ht="16.2" thickTop="1" thickBot="1">
      <c r="B9" s="262" t="s">
        <v>936</v>
      </c>
      <c r="C9" s="398">
        <v>589254</v>
      </c>
      <c r="D9" s="398">
        <v>260740</v>
      </c>
      <c r="E9" s="398">
        <v>65880</v>
      </c>
      <c r="F9" s="398">
        <v>41268</v>
      </c>
      <c r="G9" s="398">
        <v>67633</v>
      </c>
      <c r="H9" s="398">
        <v>75893</v>
      </c>
      <c r="I9" s="398">
        <v>77840</v>
      </c>
    </row>
    <row r="10" spans="2:9" ht="16.2" thickTop="1" thickBot="1">
      <c r="B10" s="262" t="s">
        <v>937</v>
      </c>
      <c r="C10" s="398">
        <v>584894</v>
      </c>
      <c r="D10" s="398">
        <v>364804</v>
      </c>
      <c r="E10" s="398">
        <v>44160</v>
      </c>
      <c r="F10" s="398">
        <v>43495</v>
      </c>
      <c r="G10" s="398">
        <v>43717</v>
      </c>
      <c r="H10" s="398">
        <v>46571</v>
      </c>
      <c r="I10" s="398">
        <v>42147</v>
      </c>
    </row>
    <row r="11" spans="2:9" ht="16.2" thickTop="1" thickBot="1">
      <c r="B11" s="262" t="s">
        <v>938</v>
      </c>
      <c r="C11" s="398">
        <v>291164</v>
      </c>
      <c r="D11" s="398">
        <v>213448</v>
      </c>
      <c r="E11" s="398">
        <v>13630</v>
      </c>
      <c r="F11" s="398">
        <v>14439</v>
      </c>
      <c r="G11" s="398">
        <v>13027</v>
      </c>
      <c r="H11" s="398">
        <v>19520</v>
      </c>
      <c r="I11" s="398">
        <v>17100</v>
      </c>
    </row>
    <row r="12" spans="2:9" ht="16.2" thickTop="1" thickBot="1">
      <c r="B12" s="262" t="s">
        <v>939</v>
      </c>
      <c r="C12" s="398">
        <v>131097</v>
      </c>
      <c r="D12" s="398">
        <v>104271</v>
      </c>
      <c r="E12" s="398">
        <v>4935</v>
      </c>
      <c r="F12" s="398">
        <v>4154</v>
      </c>
      <c r="G12" s="398">
        <v>3450</v>
      </c>
      <c r="H12" s="398">
        <v>8045</v>
      </c>
      <c r="I12" s="398">
        <v>6242</v>
      </c>
    </row>
    <row r="13" spans="2:9" ht="16.2" thickTop="1" thickBot="1">
      <c r="B13" s="264" t="s">
        <v>940</v>
      </c>
      <c r="C13" s="398">
        <v>99446</v>
      </c>
      <c r="D13" s="398">
        <v>83570</v>
      </c>
      <c r="E13" s="398">
        <v>3055</v>
      </c>
      <c r="F13" s="398">
        <v>1759</v>
      </c>
      <c r="G13" s="398">
        <v>1654</v>
      </c>
      <c r="H13" s="398">
        <v>4951</v>
      </c>
      <c r="I13" s="398">
        <v>4457</v>
      </c>
    </row>
    <row r="14" spans="2:9" ht="14.4" thickTop="1">
      <c r="B14" s="263"/>
      <c r="C14" s="263"/>
      <c r="D14" s="239"/>
      <c r="E14" s="269"/>
      <c r="F14" s="239"/>
      <c r="G14" s="269"/>
      <c r="H14" s="227"/>
      <c r="I14" s="227"/>
    </row>
    <row r="15" spans="2:9">
      <c r="B15" s="480" t="s">
        <v>1096</v>
      </c>
      <c r="C15" s="481"/>
      <c r="D15" s="481"/>
      <c r="E15" s="481"/>
      <c r="F15" s="481"/>
      <c r="G15" s="481"/>
      <c r="H15" s="481"/>
      <c r="I15" s="481"/>
    </row>
    <row r="17" spans="2:9" ht="15">
      <c r="B17" s="6"/>
      <c r="C17" s="49"/>
      <c r="D17" s="49"/>
      <c r="E17" s="49"/>
      <c r="F17" s="49"/>
      <c r="G17" s="49"/>
      <c r="H17" s="49"/>
      <c r="I17" s="49"/>
    </row>
    <row r="18" spans="2:9" ht="15">
      <c r="B18" s="6"/>
      <c r="C18" s="6"/>
      <c r="D18" s="49"/>
      <c r="E18" s="49"/>
      <c r="F18" s="49"/>
      <c r="G18" s="49"/>
    </row>
    <row r="19" spans="2:9" ht="15">
      <c r="B19" s="6"/>
      <c r="C19" s="6"/>
      <c r="D19" s="49"/>
      <c r="E19" s="49"/>
      <c r="F19" s="49"/>
      <c r="G19" s="49"/>
    </row>
    <row r="20" spans="2:9" ht="15">
      <c r="B20" s="6"/>
      <c r="C20" s="6"/>
      <c r="D20" s="49"/>
      <c r="E20" s="49"/>
      <c r="F20" s="49"/>
      <c r="G20" s="49"/>
    </row>
    <row r="21" spans="2:9" ht="15">
      <c r="B21" s="6"/>
      <c r="C21" s="6"/>
      <c r="D21" s="49"/>
      <c r="E21" s="49"/>
      <c r="F21" s="49"/>
      <c r="G21" s="49"/>
    </row>
    <row r="22" spans="2:9" ht="15">
      <c r="B22" s="6"/>
      <c r="C22" s="6"/>
      <c r="D22" s="50"/>
      <c r="E22" s="50"/>
      <c r="F22" s="50"/>
      <c r="G22" s="50"/>
    </row>
    <row r="23" spans="2:9" ht="15">
      <c r="B23" s="6"/>
      <c r="C23" s="6"/>
      <c r="D23" s="49"/>
      <c r="E23" s="49"/>
      <c r="F23" s="49"/>
      <c r="G23" s="49"/>
    </row>
    <row r="24" spans="2:9" ht="15">
      <c r="B24" s="6"/>
      <c r="C24" s="6"/>
      <c r="D24" s="49"/>
      <c r="E24" s="49"/>
      <c r="F24" s="49"/>
      <c r="G24" s="49"/>
    </row>
    <row r="25" spans="2:9" ht="15">
      <c r="B25" s="6"/>
      <c r="C25" s="6"/>
      <c r="D25" s="49"/>
      <c r="E25" s="49"/>
      <c r="F25" s="49"/>
      <c r="G25" s="49"/>
    </row>
    <row r="26" spans="2:9" ht="15.6">
      <c r="B26" s="51"/>
      <c r="C26" s="51"/>
      <c r="D26" s="49"/>
      <c r="E26" s="49"/>
      <c r="F26" s="49"/>
      <c r="G26" s="49"/>
    </row>
    <row r="27" spans="2:9" ht="15">
      <c r="B27" s="6"/>
      <c r="C27" s="6"/>
      <c r="D27" s="49"/>
      <c r="E27" s="49"/>
      <c r="F27" s="49"/>
      <c r="G27" s="49"/>
    </row>
    <row r="28" spans="2:9" ht="15">
      <c r="B28" s="6"/>
      <c r="C28" s="6"/>
      <c r="D28" s="49"/>
      <c r="E28" s="49"/>
      <c r="F28" s="49"/>
      <c r="G28" s="49"/>
    </row>
    <row r="29" spans="2:9" ht="15">
      <c r="B29" s="6"/>
      <c r="C29" s="6"/>
      <c r="D29" s="49"/>
      <c r="E29" s="49"/>
      <c r="F29" s="49"/>
      <c r="G29" s="49"/>
    </row>
    <row r="30" spans="2:9" ht="15">
      <c r="B30" s="6"/>
      <c r="C30" s="6"/>
      <c r="D30" s="49"/>
      <c r="E30" s="49"/>
      <c r="F30" s="49"/>
      <c r="G30" s="49"/>
    </row>
    <row r="31" spans="2:9" ht="15">
      <c r="B31" s="6"/>
      <c r="C31" s="6"/>
      <c r="D31" s="49"/>
      <c r="E31" s="49"/>
      <c r="F31" s="49"/>
      <c r="G31" s="49"/>
    </row>
    <row r="32" spans="2:9" ht="15">
      <c r="B32" s="6"/>
      <c r="C32" s="6"/>
      <c r="D32" s="50"/>
      <c r="E32" s="50"/>
      <c r="F32" s="50"/>
      <c r="G32" s="50"/>
    </row>
    <row r="33" spans="2:7" ht="15">
      <c r="B33" s="6"/>
      <c r="C33" s="6"/>
      <c r="D33" s="49"/>
      <c r="E33" s="49"/>
      <c r="F33" s="49"/>
      <c r="G33" s="49"/>
    </row>
    <row r="34" spans="2:7" ht="15">
      <c r="B34" s="6"/>
      <c r="C34" s="6"/>
      <c r="D34" s="49"/>
      <c r="E34" s="49"/>
      <c r="F34" s="49"/>
      <c r="G34" s="49"/>
    </row>
    <row r="35" spans="2:7" ht="15">
      <c r="B35" s="6"/>
      <c r="C35" s="6"/>
      <c r="D35" s="49"/>
      <c r="E35" s="49"/>
      <c r="F35" s="49"/>
      <c r="G35" s="49"/>
    </row>
    <row r="36" spans="2:7" ht="15.6">
      <c r="B36" s="51"/>
      <c r="C36" s="51"/>
      <c r="D36" s="49"/>
      <c r="E36" s="49"/>
      <c r="F36" s="49"/>
      <c r="G36" s="49"/>
    </row>
    <row r="37" spans="2:7" ht="15">
      <c r="B37" s="6"/>
      <c r="C37" s="6"/>
      <c r="D37" s="49"/>
      <c r="E37" s="49"/>
      <c r="F37" s="49"/>
      <c r="G37" s="49"/>
    </row>
    <row r="38" spans="2:7" ht="15">
      <c r="B38" s="6"/>
      <c r="C38" s="6"/>
      <c r="D38" s="49"/>
      <c r="E38" s="49"/>
      <c r="F38" s="49"/>
      <c r="G38" s="49"/>
    </row>
    <row r="39" spans="2:7" ht="15">
      <c r="B39" s="6"/>
      <c r="C39" s="6"/>
      <c r="D39" s="49"/>
      <c r="E39" s="49"/>
      <c r="F39" s="49"/>
      <c r="G39" s="49"/>
    </row>
    <row r="40" spans="2:7" ht="15">
      <c r="B40" s="6"/>
      <c r="C40" s="6"/>
      <c r="D40" s="49"/>
      <c r="E40" s="49"/>
      <c r="F40" s="49"/>
      <c r="G40" s="49"/>
    </row>
    <row r="41" spans="2:7" ht="15">
      <c r="B41" s="6"/>
      <c r="C41" s="6"/>
      <c r="D41" s="49"/>
      <c r="E41" s="49"/>
      <c r="F41" s="49"/>
      <c r="G41" s="49"/>
    </row>
    <row r="42" spans="2:7" ht="15">
      <c r="B42" s="6"/>
      <c r="C42" s="6"/>
      <c r="D42" s="50"/>
      <c r="E42" s="50"/>
      <c r="F42" s="50"/>
      <c r="G42" s="50"/>
    </row>
    <row r="43" spans="2:7" ht="15">
      <c r="B43" s="6"/>
      <c r="C43" s="6"/>
      <c r="D43" s="50"/>
      <c r="E43" s="50"/>
      <c r="F43" s="50"/>
      <c r="G43" s="49"/>
    </row>
    <row r="44" spans="2:7">
      <c r="B44" s="52"/>
      <c r="C44" s="52"/>
      <c r="D44" s="52"/>
      <c r="E44" s="52"/>
      <c r="F44" s="52"/>
      <c r="G44" s="52"/>
    </row>
  </sheetData>
  <mergeCells count="6">
    <mergeCell ref="B15:I15"/>
    <mergeCell ref="B4:B5"/>
    <mergeCell ref="D4:I4"/>
    <mergeCell ref="B2:I2"/>
    <mergeCell ref="B3:I3"/>
    <mergeCell ref="C4:C5"/>
  </mergeCells>
  <hyperlinks>
    <hyperlink ref="B3:I3" location="'Capitulo 3'!B22" display="Viviendas ocupadas por región, según metros cuadrados de construcción. 2024." xr:uid="{B2B5206A-2E0D-40B5-BE4D-83FF0EFF50AA}"/>
  </hyperlinks>
  <pageMargins left="0.75" right="0.75" top="1" bottom="1" header="0" footer="0"/>
  <pageSetup orientation="landscape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B43E97"/>
  </sheetPr>
  <dimension ref="A1:K23"/>
  <sheetViews>
    <sheetView showGridLines="0" topLeftCell="A13" workbookViewId="0">
      <selection activeCell="A17" sqref="A17:I17"/>
    </sheetView>
  </sheetViews>
  <sheetFormatPr baseColWidth="10" defaultRowHeight="13.2"/>
  <cols>
    <col min="1" max="1" width="12" style="3" customWidth="1"/>
    <col min="2" max="8" width="11.44140625" style="3"/>
    <col min="9" max="9" width="8.88671875" style="3" customWidth="1"/>
    <col min="10" max="10" width="11.44140625" style="3" customWidth="1"/>
    <col min="11" max="11" width="11.44140625" style="3"/>
  </cols>
  <sheetData>
    <row r="1" spans="1:10" hidden="1"/>
    <row r="2" spans="1:10" hidden="1"/>
    <row r="3" spans="1:10" hidden="1"/>
    <row r="4" spans="1:10" hidden="1"/>
    <row r="5" spans="1:10" hidden="1"/>
    <row r="6" spans="1:10" hidden="1"/>
    <row r="7" spans="1:10" hidden="1"/>
    <row r="8" spans="1:10" hidden="1"/>
    <row r="9" spans="1:10" hidden="1"/>
    <row r="10" spans="1:10" hidden="1"/>
    <row r="11" spans="1:10" hidden="1"/>
    <row r="12" spans="1:10" hidden="1"/>
    <row r="14" spans="1:10">
      <c r="A14" s="199"/>
      <c r="B14" s="199"/>
      <c r="C14" s="199"/>
      <c r="D14" s="199"/>
      <c r="E14" s="199"/>
      <c r="F14" s="199"/>
      <c r="G14" s="199"/>
      <c r="H14" s="199"/>
      <c r="I14" s="199"/>
    </row>
    <row r="15" spans="1:10" ht="16.8">
      <c r="A15" s="452" t="s">
        <v>12</v>
      </c>
      <c r="B15" s="452"/>
      <c r="C15" s="452"/>
      <c r="D15" s="452"/>
      <c r="E15" s="452"/>
      <c r="F15" s="452"/>
      <c r="G15" s="452"/>
      <c r="H15" s="452"/>
      <c r="I15" s="452"/>
      <c r="J15" s="200"/>
    </row>
    <row r="16" spans="1:10">
      <c r="A16" s="227"/>
      <c r="B16" s="227"/>
      <c r="C16" s="227"/>
      <c r="D16" s="227"/>
      <c r="E16" s="227"/>
      <c r="F16" s="227"/>
      <c r="G16" s="227"/>
      <c r="H16" s="227"/>
      <c r="I16" s="227"/>
    </row>
    <row r="17" spans="1:9" ht="21" customHeight="1">
      <c r="A17" s="455" t="s">
        <v>436</v>
      </c>
      <c r="B17" s="455"/>
      <c r="C17" s="455"/>
      <c r="D17" s="455"/>
      <c r="E17" s="455"/>
      <c r="F17" s="455"/>
      <c r="G17" s="455"/>
      <c r="H17" s="455"/>
      <c r="I17" s="455"/>
    </row>
    <row r="18" spans="1:9">
      <c r="A18" s="227"/>
      <c r="B18" s="227"/>
      <c r="C18" s="227"/>
      <c r="D18" s="227"/>
      <c r="E18" s="227"/>
      <c r="F18" s="227"/>
      <c r="G18" s="227"/>
      <c r="H18" s="227"/>
      <c r="I18" s="227"/>
    </row>
    <row r="19" spans="1:9" ht="15" customHeight="1">
      <c r="A19" s="228" t="s">
        <v>0</v>
      </c>
      <c r="B19" s="453" t="s">
        <v>1082</v>
      </c>
      <c r="C19" s="453"/>
      <c r="D19" s="453"/>
      <c r="E19" s="453"/>
      <c r="F19" s="453"/>
      <c r="G19" s="453"/>
      <c r="H19" s="453"/>
      <c r="I19" s="453"/>
    </row>
    <row r="20" spans="1:9" ht="15" customHeight="1">
      <c r="A20" s="228" t="s">
        <v>1</v>
      </c>
      <c r="B20" s="453" t="s">
        <v>1083</v>
      </c>
      <c r="C20" s="453"/>
      <c r="D20" s="453"/>
      <c r="E20" s="453"/>
      <c r="F20" s="453"/>
      <c r="G20" s="453"/>
      <c r="H20" s="453"/>
      <c r="I20" s="453"/>
    </row>
    <row r="21" spans="1:9" ht="13.8">
      <c r="A21" s="228" t="s">
        <v>2</v>
      </c>
      <c r="B21" s="453" t="s">
        <v>1086</v>
      </c>
      <c r="C21" s="453"/>
      <c r="D21" s="453"/>
      <c r="E21" s="453"/>
      <c r="F21" s="453"/>
      <c r="G21" s="453"/>
      <c r="H21" s="453"/>
      <c r="I21" s="453"/>
    </row>
    <row r="22" spans="1:9" ht="28.5" customHeight="1">
      <c r="A22" s="229" t="s">
        <v>419</v>
      </c>
      <c r="B22" s="454" t="s">
        <v>1162</v>
      </c>
      <c r="C22" s="454"/>
      <c r="D22" s="454"/>
      <c r="E22" s="454"/>
      <c r="F22" s="454"/>
      <c r="G22" s="454"/>
      <c r="H22" s="454"/>
      <c r="I22" s="454"/>
    </row>
    <row r="23" spans="1:9" ht="13.8">
      <c r="A23" s="228" t="s">
        <v>420</v>
      </c>
      <c r="B23" s="453" t="s">
        <v>1088</v>
      </c>
      <c r="C23" s="453"/>
      <c r="D23" s="453"/>
      <c r="E23" s="453"/>
      <c r="F23" s="453"/>
      <c r="G23" s="453"/>
      <c r="H23" s="453"/>
      <c r="I23" s="453"/>
    </row>
  </sheetData>
  <mergeCells count="7">
    <mergeCell ref="A15:I15"/>
    <mergeCell ref="B21:I21"/>
    <mergeCell ref="B22:I22"/>
    <mergeCell ref="B20:I20"/>
    <mergeCell ref="B23:I23"/>
    <mergeCell ref="A17:I17"/>
    <mergeCell ref="B19:I19"/>
  </mergeCells>
  <phoneticPr fontId="0" type="noConversion"/>
  <hyperlinks>
    <hyperlink ref="A15:I15" location="'Compendio de Vivienda 2024'!E29" display="Capítulo 1:  Área de vivienda en la economía nacional" xr:uid="{00000000-0004-0000-0100-000000000000}"/>
    <hyperlink ref="B19:I19" location="'c1 g1'!B3" display="Producto Interno Bruto por actividad económica a precios básicos y de mercado. 2023-2024." xr:uid="{00000000-0004-0000-0100-000001000000}"/>
    <hyperlink ref="B20:I20" location="'c2 g2'!B3" display="Población ocupada total y número de ocupados en el Sector Construcción. 2020-2024." xr:uid="{00000000-0004-0000-0100-000002000000}"/>
    <hyperlink ref="B21:I21" location="'c3 g3'!B3" display="Tasa de Política Monetaria y Tasa Básica Pasiva. 2020-2024. " xr:uid="{00000000-0004-0000-0100-000003000000}"/>
    <hyperlink ref="B22:I22" location="'c4g4'!B3" display="Tasas de interés para actividades inmobiliarias en colones y dólares: bancos estatales, bancos privados y entidades financieras no bancarias. 2020-2024." xr:uid="{00000000-0004-0000-0100-000004000000}"/>
    <hyperlink ref="B23:I23" location="'c5'!B3" display="Crédito del Sistema Financiero al sector privado en vivienda y construcción. 2015-2018." xr:uid="{00000000-0004-0000-0100-000005000000}"/>
  </hyperlinks>
  <pageMargins left="0.75" right="0.75" top="1" bottom="1" header="0" footer="0"/>
  <pageSetup orientation="portrait" verticalDpi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F153"/>
  <sheetViews>
    <sheetView showGridLines="0" zoomScaleNormal="100" workbookViewId="0">
      <pane ySplit="5" topLeftCell="A6" activePane="bottomLeft" state="frozen"/>
      <selection pane="bottomLeft" activeCell="B4" sqref="B4:B5"/>
    </sheetView>
  </sheetViews>
  <sheetFormatPr baseColWidth="10" defaultColWidth="31.6640625" defaultRowHeight="13.2"/>
  <cols>
    <col min="1" max="1" width="14.44140625" style="3" customWidth="1"/>
    <col min="2" max="2" width="27" style="3" customWidth="1"/>
    <col min="3" max="3" width="22.6640625" style="3" customWidth="1"/>
    <col min="4" max="4" width="17.88671875" style="3" customWidth="1"/>
    <col min="5" max="5" width="16.88671875" style="3" bestFit="1" customWidth="1"/>
    <col min="6" max="16384" width="31.6640625" style="3"/>
  </cols>
  <sheetData>
    <row r="1" spans="2:6" ht="14.4">
      <c r="B1" s="28"/>
      <c r="C1" s="10"/>
    </row>
    <row r="2" spans="2:6" ht="15">
      <c r="B2" s="468" t="s">
        <v>282</v>
      </c>
      <c r="C2" s="468"/>
      <c r="D2" s="468"/>
      <c r="E2" s="468"/>
    </row>
    <row r="3" spans="2:6" ht="20.25" customHeight="1" thickBot="1">
      <c r="B3" s="489" t="s">
        <v>1098</v>
      </c>
      <c r="C3" s="489"/>
      <c r="D3" s="489"/>
      <c r="E3" s="489"/>
    </row>
    <row r="4" spans="2:6" ht="14.4" thickTop="1" thickBot="1">
      <c r="B4" s="503" t="s">
        <v>553</v>
      </c>
      <c r="C4" s="465" t="s">
        <v>132</v>
      </c>
      <c r="D4" s="466"/>
      <c r="E4" s="467"/>
    </row>
    <row r="5" spans="2:6" ht="14.4" thickTop="1" thickBot="1">
      <c r="B5" s="511"/>
      <c r="C5" s="299" t="s">
        <v>133</v>
      </c>
      <c r="D5" s="299" t="s">
        <v>134</v>
      </c>
      <c r="E5" s="299" t="s">
        <v>135</v>
      </c>
    </row>
    <row r="6" spans="2:6" ht="14.4" thickTop="1" thickBot="1">
      <c r="B6" s="262" t="s">
        <v>102</v>
      </c>
      <c r="C6" s="398">
        <v>1125008</v>
      </c>
      <c r="D6" s="398">
        <v>613160</v>
      </c>
      <c r="E6" s="398">
        <v>135204</v>
      </c>
      <c r="F6" s="179"/>
    </row>
    <row r="7" spans="2:6" ht="14.4" thickTop="1" thickBot="1">
      <c r="B7" s="262"/>
      <c r="C7" s="398"/>
      <c r="D7" s="398"/>
      <c r="E7" s="398"/>
      <c r="F7" s="179"/>
    </row>
    <row r="8" spans="2:6" ht="14.4" thickTop="1" thickBot="1">
      <c r="B8" s="262" t="s">
        <v>112</v>
      </c>
      <c r="C8" s="398"/>
      <c r="D8" s="398"/>
      <c r="E8" s="398"/>
      <c r="F8" s="179"/>
    </row>
    <row r="9" spans="2:6" ht="14.4" thickTop="1" thickBot="1">
      <c r="B9" s="262" t="s">
        <v>323</v>
      </c>
      <c r="C9" s="398">
        <v>777485</v>
      </c>
      <c r="D9" s="398">
        <v>305667</v>
      </c>
      <c r="E9" s="398">
        <v>57636</v>
      </c>
    </row>
    <row r="10" spans="2:6" ht="14.4" thickTop="1" thickBot="1">
      <c r="B10" s="262" t="s">
        <v>324</v>
      </c>
      <c r="C10" s="398">
        <v>79973</v>
      </c>
      <c r="D10" s="398">
        <v>52356</v>
      </c>
      <c r="E10" s="398">
        <v>12817</v>
      </c>
    </row>
    <row r="11" spans="2:6" ht="14.4" thickTop="1" thickBot="1">
      <c r="B11" s="262" t="s">
        <v>325</v>
      </c>
      <c r="C11" s="398">
        <v>58380</v>
      </c>
      <c r="D11" s="398">
        <v>45704</v>
      </c>
      <c r="E11" s="398">
        <v>13068</v>
      </c>
    </row>
    <row r="12" spans="2:6" ht="14.4" thickTop="1" thickBot="1">
      <c r="B12" s="262" t="s">
        <v>326</v>
      </c>
      <c r="C12" s="398">
        <v>65672</v>
      </c>
      <c r="D12" s="398">
        <v>59765</v>
      </c>
      <c r="E12" s="398">
        <v>13262</v>
      </c>
    </row>
    <row r="13" spans="2:6" ht="14.4" thickTop="1" thickBot="1">
      <c r="B13" s="262" t="s">
        <v>327</v>
      </c>
      <c r="C13" s="398">
        <v>73770</v>
      </c>
      <c r="D13" s="398">
        <v>76913</v>
      </c>
      <c r="E13" s="398">
        <v>21457</v>
      </c>
    </row>
    <row r="14" spans="2:6" ht="14.4" thickTop="1" thickBot="1">
      <c r="B14" s="262" t="s">
        <v>328</v>
      </c>
      <c r="C14" s="398">
        <v>69728</v>
      </c>
      <c r="D14" s="398">
        <v>72755</v>
      </c>
      <c r="E14" s="398">
        <v>16964</v>
      </c>
    </row>
    <row r="15" spans="2:6" ht="13.8" thickTop="1">
      <c r="B15" s="282"/>
      <c r="C15" s="428"/>
      <c r="D15" s="428"/>
      <c r="E15" s="428"/>
    </row>
    <row r="16" spans="2:6" ht="13.8" thickBot="1">
      <c r="B16" s="282" t="s">
        <v>516</v>
      </c>
      <c r="C16" s="428"/>
      <c r="D16" s="428"/>
      <c r="E16" s="428"/>
    </row>
    <row r="17" spans="2:5" ht="14.4" thickTop="1" thickBot="1">
      <c r="B17" s="282" t="s">
        <v>577</v>
      </c>
      <c r="C17" s="398">
        <v>879480</v>
      </c>
      <c r="D17" s="398">
        <v>395812</v>
      </c>
      <c r="E17" s="398">
        <v>79366</v>
      </c>
    </row>
    <row r="18" spans="2:5" ht="14.4" thickTop="1" thickBot="1">
      <c r="B18" s="282" t="s">
        <v>554</v>
      </c>
      <c r="C18" s="398">
        <v>245528</v>
      </c>
      <c r="D18" s="398">
        <v>217348</v>
      </c>
      <c r="E18" s="398">
        <v>55838</v>
      </c>
    </row>
    <row r="19" spans="2:5" ht="14.4" thickTop="1" thickBot="1">
      <c r="B19" s="279"/>
      <c r="C19" s="280"/>
      <c r="D19" s="281"/>
      <c r="E19" s="281"/>
    </row>
    <row r="20" spans="2:5" ht="14.4" thickTop="1" thickBot="1">
      <c r="B20" s="475" t="s">
        <v>1096</v>
      </c>
      <c r="C20" s="476"/>
      <c r="D20" s="476"/>
      <c r="E20" s="476"/>
    </row>
    <row r="21" spans="2:5" ht="16.2" thickTop="1">
      <c r="B21" s="53"/>
      <c r="C21" s="54"/>
      <c r="D21" s="54"/>
      <c r="E21" s="54"/>
    </row>
    <row r="22" spans="2:5" ht="16.2">
      <c r="B22" s="55"/>
      <c r="C22" s="54"/>
      <c r="D22" s="54"/>
      <c r="E22" s="54"/>
    </row>
    <row r="23" spans="2:5" ht="15.6">
      <c r="B23" s="53"/>
      <c r="C23" s="54"/>
      <c r="D23" s="54"/>
      <c r="E23" s="54"/>
    </row>
    <row r="24" spans="2:5" ht="15.6">
      <c r="B24" s="53"/>
      <c r="C24" s="54"/>
    </row>
    <row r="25" spans="2:5" ht="15.6">
      <c r="B25" s="53"/>
      <c r="C25" s="54"/>
    </row>
    <row r="26" spans="2:5" ht="15.6">
      <c r="B26" s="53"/>
      <c r="C26" s="54"/>
    </row>
    <row r="27" spans="2:5" ht="15.6">
      <c r="B27" s="53"/>
      <c r="C27" s="54"/>
    </row>
    <row r="28" spans="2:5" ht="15.6">
      <c r="B28" s="53"/>
      <c r="C28" s="54"/>
    </row>
    <row r="29" spans="2:5" ht="16.2">
      <c r="B29" s="55"/>
      <c r="C29" s="54"/>
    </row>
    <row r="30" spans="2:5" ht="15.6">
      <c r="B30" s="53"/>
      <c r="C30" s="54"/>
    </row>
    <row r="31" spans="2:5" ht="15.6">
      <c r="B31" s="53"/>
      <c r="C31" s="54"/>
    </row>
    <row r="32" spans="2:5" ht="15.6">
      <c r="B32" s="53"/>
      <c r="C32" s="54"/>
    </row>
    <row r="33" spans="2:3" ht="15.6">
      <c r="B33" s="53"/>
      <c r="C33" s="54"/>
    </row>
    <row r="34" spans="2:3" ht="15.6">
      <c r="B34" s="53"/>
      <c r="C34" s="54"/>
    </row>
    <row r="35" spans="2:3" ht="15.6">
      <c r="B35" s="53"/>
      <c r="C35" s="54"/>
    </row>
    <row r="36" spans="2:3" ht="29.25" customHeight="1">
      <c r="B36" s="531"/>
      <c r="C36" s="531"/>
    </row>
    <row r="37" spans="2:3" ht="15.6">
      <c r="B37" s="2"/>
      <c r="C37" s="54"/>
    </row>
    <row r="38" spans="2:3" ht="16.2">
      <c r="B38" s="532"/>
      <c r="C38" s="532"/>
    </row>
    <row r="39" spans="2:3" ht="16.2">
      <c r="B39" s="532"/>
      <c r="C39" s="532"/>
    </row>
    <row r="40" spans="2:3" ht="16.2">
      <c r="B40" s="532"/>
      <c r="C40" s="532"/>
    </row>
    <row r="41" spans="2:3" ht="16.2">
      <c r="B41" s="532"/>
      <c r="C41" s="532"/>
    </row>
    <row r="42" spans="2:3" ht="16.2">
      <c r="B42" s="57"/>
      <c r="C42" s="57"/>
    </row>
    <row r="43" spans="2:3" ht="16.2">
      <c r="B43" s="56"/>
      <c r="C43" s="58"/>
    </row>
    <row r="44" spans="2:3" ht="15">
      <c r="B44" s="59"/>
      <c r="C44" s="60"/>
    </row>
    <row r="45" spans="2:3" ht="15">
      <c r="B45" s="59"/>
      <c r="C45" s="60"/>
    </row>
    <row r="46" spans="2:3" ht="15.6">
      <c r="B46" s="61"/>
      <c r="C46" s="59"/>
    </row>
    <row r="47" spans="2:3" ht="15">
      <c r="B47" s="59"/>
      <c r="C47" s="60"/>
    </row>
    <row r="48" spans="2:3" ht="19.5" customHeight="1">
      <c r="B48" s="59"/>
      <c r="C48" s="60"/>
    </row>
    <row r="49" spans="2:3" ht="15.75" customHeight="1">
      <c r="B49" s="59"/>
      <c r="C49" s="60"/>
    </row>
    <row r="50" spans="2:3" ht="19.5" customHeight="1">
      <c r="B50" s="59"/>
      <c r="C50" s="60"/>
    </row>
    <row r="51" spans="2:3" ht="18.75" customHeight="1">
      <c r="B51" s="59"/>
      <c r="C51" s="60"/>
    </row>
    <row r="52" spans="2:3" ht="15">
      <c r="B52" s="59"/>
      <c r="C52" s="60"/>
    </row>
    <row r="53" spans="2:3" ht="15">
      <c r="B53" s="59"/>
      <c r="C53" s="60"/>
    </row>
    <row r="54" spans="2:3" ht="15">
      <c r="C54" s="60"/>
    </row>
    <row r="55" spans="2:3" ht="15">
      <c r="B55" s="59"/>
      <c r="C55" s="60"/>
    </row>
    <row r="56" spans="2:3" ht="15.6">
      <c r="B56" s="61"/>
      <c r="C56" s="60"/>
    </row>
    <row r="57" spans="2:3" ht="15">
      <c r="B57" s="59"/>
      <c r="C57" s="60"/>
    </row>
    <row r="58" spans="2:3" ht="18.75" customHeight="1">
      <c r="B58" s="59"/>
      <c r="C58" s="60"/>
    </row>
    <row r="59" spans="2:3" ht="16.5" customHeight="1">
      <c r="B59" s="59"/>
      <c r="C59" s="60"/>
    </row>
    <row r="60" spans="2:3" ht="16.5" customHeight="1">
      <c r="B60" s="59"/>
      <c r="C60" s="60"/>
    </row>
    <row r="61" spans="2:3" ht="17.25" customHeight="1">
      <c r="B61" s="59"/>
      <c r="C61" s="60"/>
    </row>
    <row r="62" spans="2:3" ht="15">
      <c r="B62" s="59"/>
      <c r="C62" s="60"/>
    </row>
    <row r="63" spans="2:3" ht="15">
      <c r="B63" s="59"/>
      <c r="C63" s="60"/>
    </row>
    <row r="64" spans="2:3" ht="15">
      <c r="C64" s="60"/>
    </row>
    <row r="65" spans="2:3" ht="15">
      <c r="B65" s="59"/>
      <c r="C65" s="60"/>
    </row>
    <row r="66" spans="2:3" ht="15.6">
      <c r="B66" s="61"/>
      <c r="C66" s="60"/>
    </row>
    <row r="67" spans="2:3" ht="15">
      <c r="B67" s="59"/>
      <c r="C67" s="60"/>
    </row>
    <row r="68" spans="2:3" ht="17.25" customHeight="1">
      <c r="B68" s="59"/>
      <c r="C68" s="60"/>
    </row>
    <row r="69" spans="2:3" ht="18.75" customHeight="1">
      <c r="B69" s="59"/>
      <c r="C69" s="60"/>
    </row>
    <row r="70" spans="2:3" ht="18.75" customHeight="1">
      <c r="B70" s="59"/>
      <c r="C70" s="60"/>
    </row>
    <row r="71" spans="2:3" ht="15.75" customHeight="1">
      <c r="B71" s="59"/>
      <c r="C71" s="60"/>
    </row>
    <row r="72" spans="2:3" ht="15">
      <c r="B72" s="59"/>
      <c r="C72" s="60"/>
    </row>
    <row r="73" spans="2:3" ht="15">
      <c r="B73" s="59"/>
      <c r="C73" s="60"/>
    </row>
    <row r="74" spans="2:3" ht="29.25" customHeight="1">
      <c r="B74" s="533"/>
      <c r="C74" s="533"/>
    </row>
    <row r="76" spans="2:3" ht="15.6">
      <c r="B76" s="528"/>
      <c r="C76" s="528"/>
    </row>
    <row r="77" spans="2:3" ht="15.6">
      <c r="B77" s="528"/>
      <c r="C77" s="528"/>
    </row>
    <row r="78" spans="2:3" ht="15.6">
      <c r="B78" s="528"/>
      <c r="C78" s="528"/>
    </row>
    <row r="79" spans="2:3" ht="15.6">
      <c r="B79" s="528"/>
      <c r="C79" s="528"/>
    </row>
    <row r="80" spans="2:3" ht="15.6">
      <c r="B80" s="63"/>
      <c r="C80" s="63"/>
    </row>
    <row r="81" spans="2:3" ht="15.6">
      <c r="B81" s="62"/>
      <c r="C81" s="529"/>
    </row>
    <row r="82" spans="2:3" ht="15.6">
      <c r="B82" s="62"/>
      <c r="C82" s="529"/>
    </row>
    <row r="83" spans="2:3" ht="15.6">
      <c r="B83" s="62"/>
      <c r="C83" s="529"/>
    </row>
    <row r="84" spans="2:3" ht="15">
      <c r="B84" s="6"/>
      <c r="C84" s="6"/>
    </row>
    <row r="85" spans="2:3" ht="15.6">
      <c r="B85" s="51"/>
      <c r="C85" s="49"/>
    </row>
    <row r="86" spans="2:3" ht="15">
      <c r="B86" s="6"/>
      <c r="C86" s="49"/>
    </row>
    <row r="87" spans="2:3" ht="15">
      <c r="B87" s="6"/>
      <c r="C87" s="49"/>
    </row>
    <row r="88" spans="2:3" ht="15">
      <c r="B88" s="6"/>
      <c r="C88" s="49"/>
    </row>
    <row r="89" spans="2:3" ht="15">
      <c r="B89" s="6"/>
      <c r="C89" s="49"/>
    </row>
    <row r="90" spans="2:3" ht="15">
      <c r="B90" s="6"/>
      <c r="C90" s="49"/>
    </row>
    <row r="91" spans="2:3" ht="15">
      <c r="B91" s="6"/>
      <c r="C91" s="49"/>
    </row>
    <row r="92" spans="2:3" ht="15">
      <c r="B92" s="6"/>
      <c r="C92" s="49"/>
    </row>
    <row r="93" spans="2:3" ht="15">
      <c r="B93" s="6"/>
      <c r="C93" s="49"/>
    </row>
    <row r="94" spans="2:3" ht="15">
      <c r="B94" s="6"/>
      <c r="C94" s="49"/>
    </row>
    <row r="95" spans="2:3" ht="15.6">
      <c r="B95" s="51"/>
      <c r="C95" s="49"/>
    </row>
    <row r="96" spans="2:3" ht="15">
      <c r="B96" s="6"/>
      <c r="C96" s="49"/>
    </row>
    <row r="97" spans="2:3" ht="15">
      <c r="B97" s="6"/>
      <c r="C97" s="49"/>
    </row>
    <row r="98" spans="2:3" ht="15">
      <c r="B98" s="6"/>
      <c r="C98" s="49"/>
    </row>
    <row r="99" spans="2:3" ht="15">
      <c r="B99" s="6"/>
      <c r="C99" s="49"/>
    </row>
    <row r="100" spans="2:3" ht="15">
      <c r="B100" s="6"/>
      <c r="C100" s="49"/>
    </row>
    <row r="101" spans="2:3" ht="15">
      <c r="B101" s="6"/>
      <c r="C101" s="50"/>
    </row>
    <row r="102" spans="2:3" ht="15">
      <c r="B102" s="6"/>
      <c r="C102" s="49"/>
    </row>
    <row r="103" spans="2:3" ht="15">
      <c r="B103" s="6"/>
      <c r="C103" s="49"/>
    </row>
    <row r="104" spans="2:3" ht="15.6">
      <c r="B104" s="6"/>
      <c r="C104" s="64"/>
    </row>
    <row r="105" spans="2:3" ht="15.6">
      <c r="B105" s="51"/>
      <c r="C105" s="49"/>
    </row>
    <row r="106" spans="2:3" ht="15">
      <c r="B106" s="6"/>
      <c r="C106" s="49"/>
    </row>
    <row r="107" spans="2:3" ht="15">
      <c r="B107" s="6"/>
      <c r="C107" s="49"/>
    </row>
    <row r="108" spans="2:3" ht="15">
      <c r="B108" s="6"/>
      <c r="C108" s="49"/>
    </row>
    <row r="109" spans="2:3" ht="15">
      <c r="B109" s="6"/>
      <c r="C109" s="49"/>
    </row>
    <row r="110" spans="2:3" ht="15">
      <c r="B110" s="6"/>
      <c r="C110" s="49"/>
    </row>
    <row r="111" spans="2:3" ht="15">
      <c r="B111" s="6"/>
      <c r="C111" s="49"/>
    </row>
    <row r="112" spans="2:3" ht="15">
      <c r="B112" s="6"/>
      <c r="C112" s="49"/>
    </row>
    <row r="113" spans="2:3" ht="30" customHeight="1">
      <c r="B113" s="533"/>
      <c r="C113" s="533"/>
    </row>
    <row r="116" spans="2:3" ht="15.6">
      <c r="B116" s="528"/>
      <c r="C116" s="528"/>
    </row>
    <row r="117" spans="2:3" ht="15.6">
      <c r="B117" s="528"/>
      <c r="C117" s="528"/>
    </row>
    <row r="118" spans="2:3" ht="15.6">
      <c r="B118" s="528"/>
      <c r="C118" s="528"/>
    </row>
    <row r="119" spans="2:3" ht="15.6">
      <c r="B119" s="528"/>
      <c r="C119" s="528"/>
    </row>
    <row r="120" spans="2:3" ht="15.6">
      <c r="B120" s="63"/>
      <c r="C120" s="63"/>
    </row>
    <row r="121" spans="2:3" ht="15.6">
      <c r="B121" s="62"/>
      <c r="C121" s="529"/>
    </row>
    <row r="122" spans="2:3" ht="15.6">
      <c r="B122" s="62"/>
      <c r="C122" s="529"/>
    </row>
    <row r="123" spans="2:3" ht="15.6">
      <c r="B123" s="62"/>
      <c r="C123" s="529"/>
    </row>
    <row r="124" spans="2:3" ht="15">
      <c r="B124" s="6"/>
      <c r="C124" s="6"/>
    </row>
    <row r="125" spans="2:3" ht="15.6">
      <c r="B125" s="51"/>
      <c r="C125" s="49"/>
    </row>
    <row r="126" spans="2:3" ht="15">
      <c r="B126" s="6"/>
      <c r="C126" s="49"/>
    </row>
    <row r="127" spans="2:3" ht="15">
      <c r="B127" s="6"/>
      <c r="C127" s="49"/>
    </row>
    <row r="128" spans="2:3" ht="15">
      <c r="B128" s="6"/>
      <c r="C128" s="49"/>
    </row>
    <row r="129" spans="2:3" ht="15">
      <c r="B129" s="6"/>
      <c r="C129" s="49"/>
    </row>
    <row r="130" spans="2:3" ht="15">
      <c r="B130" s="6"/>
      <c r="C130" s="49"/>
    </row>
    <row r="131" spans="2:3" ht="15">
      <c r="B131" s="6"/>
      <c r="C131" s="49"/>
    </row>
    <row r="132" spans="2:3" ht="15">
      <c r="B132" s="6"/>
      <c r="C132" s="49"/>
    </row>
    <row r="133" spans="2:3" ht="15">
      <c r="B133" s="6"/>
      <c r="C133" s="49"/>
    </row>
    <row r="134" spans="2:3" ht="15">
      <c r="B134" s="6"/>
      <c r="C134" s="49"/>
    </row>
    <row r="135" spans="2:3" ht="15.6">
      <c r="B135" s="51"/>
      <c r="C135" s="49"/>
    </row>
    <row r="136" spans="2:3" ht="15">
      <c r="B136" s="6"/>
      <c r="C136" s="49"/>
    </row>
    <row r="137" spans="2:3" ht="15">
      <c r="B137" s="6"/>
      <c r="C137" s="49"/>
    </row>
    <row r="138" spans="2:3" ht="15">
      <c r="B138" s="6"/>
      <c r="C138" s="49"/>
    </row>
    <row r="139" spans="2:3" ht="15">
      <c r="B139" s="6"/>
      <c r="C139" s="49"/>
    </row>
    <row r="140" spans="2:3" ht="15">
      <c r="B140" s="6"/>
      <c r="C140" s="49"/>
    </row>
    <row r="141" spans="2:3" ht="15">
      <c r="B141" s="6"/>
      <c r="C141" s="50"/>
    </row>
    <row r="142" spans="2:3" ht="15">
      <c r="B142" s="6"/>
      <c r="C142" s="49"/>
    </row>
    <row r="143" spans="2:3" ht="15">
      <c r="B143" s="6"/>
      <c r="C143" s="49"/>
    </row>
    <row r="144" spans="2:3" ht="15">
      <c r="B144" s="6"/>
      <c r="C144" s="49"/>
    </row>
    <row r="145" spans="2:3" ht="15.6">
      <c r="B145" s="51"/>
      <c r="C145" s="49"/>
    </row>
    <row r="146" spans="2:3" ht="15">
      <c r="B146" s="6"/>
      <c r="C146" s="49"/>
    </row>
    <row r="147" spans="2:3" ht="15">
      <c r="B147" s="6"/>
      <c r="C147" s="49"/>
    </row>
    <row r="148" spans="2:3" ht="15">
      <c r="B148" s="6"/>
      <c r="C148" s="49"/>
    </row>
    <row r="149" spans="2:3" ht="15">
      <c r="B149" s="6"/>
      <c r="C149" s="49"/>
    </row>
    <row r="150" spans="2:3" ht="15">
      <c r="B150" s="6"/>
      <c r="C150" s="49"/>
    </row>
    <row r="151" spans="2:3" ht="15">
      <c r="B151" s="6"/>
      <c r="C151" s="50"/>
    </row>
    <row r="152" spans="2:3" ht="15">
      <c r="B152" s="6"/>
      <c r="C152" s="49"/>
    </row>
    <row r="153" spans="2:3" ht="17.25" customHeight="1">
      <c r="B153" s="530"/>
      <c r="C153" s="530"/>
    </row>
  </sheetData>
  <mergeCells count="23">
    <mergeCell ref="B2:E2"/>
    <mergeCell ref="B3:E3"/>
    <mergeCell ref="B4:B5"/>
    <mergeCell ref="C4:E4"/>
    <mergeCell ref="B20:E20"/>
    <mergeCell ref="B36:C36"/>
    <mergeCell ref="B116:C116"/>
    <mergeCell ref="B38:C38"/>
    <mergeCell ref="B39:C39"/>
    <mergeCell ref="B40:C40"/>
    <mergeCell ref="B41:C41"/>
    <mergeCell ref="B74:C74"/>
    <mergeCell ref="B76:C76"/>
    <mergeCell ref="B77:C77"/>
    <mergeCell ref="B78:C78"/>
    <mergeCell ref="B79:C79"/>
    <mergeCell ref="C81:C83"/>
    <mergeCell ref="B113:C113"/>
    <mergeCell ref="B117:C117"/>
    <mergeCell ref="B118:C118"/>
    <mergeCell ref="B119:C119"/>
    <mergeCell ref="C121:C123"/>
    <mergeCell ref="B153:C153"/>
  </mergeCells>
  <hyperlinks>
    <hyperlink ref="B3:E3" location="'Capitulo 3'!B23" display="Número de viviendas por estado físico, según región y zona. 2024." xr:uid="{00000000-0004-0000-1300-000000000000}"/>
  </hyperlinks>
  <pageMargins left="0.75" right="0.75" top="1" bottom="1" header="0" footer="0"/>
  <pageSetup orientation="landscape" horizontalDpi="180" verticalDpi="18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J31"/>
  <sheetViews>
    <sheetView showGridLines="0" zoomScaleNormal="100" workbookViewId="0">
      <pane ySplit="5" topLeftCell="A6" activePane="bottomLeft" state="frozen"/>
      <selection pane="bottomLeft" activeCell="B4" sqref="B4:B5"/>
    </sheetView>
  </sheetViews>
  <sheetFormatPr baseColWidth="10" defaultColWidth="11" defaultRowHeight="13.2"/>
  <cols>
    <col min="1" max="1" width="11" style="3"/>
    <col min="2" max="2" width="68.33203125" style="3" customWidth="1"/>
    <col min="3" max="3" width="13.44140625" style="3" bestFit="1" customWidth="1"/>
    <col min="4" max="4" width="12.88671875" style="3" bestFit="1" customWidth="1"/>
    <col min="5" max="6" width="13.33203125" style="3" customWidth="1"/>
    <col min="7" max="7" width="11" style="3"/>
    <col min="8" max="8" width="13.44140625" style="3" customWidth="1"/>
    <col min="9" max="16384" width="11" style="3"/>
  </cols>
  <sheetData>
    <row r="1" spans="2:10" ht="15">
      <c r="B1" s="535"/>
      <c r="C1" s="535"/>
      <c r="D1" s="535"/>
      <c r="E1" s="536"/>
    </row>
    <row r="2" spans="2:10" ht="15">
      <c r="B2" s="468" t="s">
        <v>284</v>
      </c>
      <c r="C2" s="468"/>
      <c r="D2" s="468"/>
      <c r="E2" s="468"/>
      <c r="F2" s="468"/>
      <c r="G2" s="468"/>
      <c r="H2" s="468"/>
      <c r="I2" s="468"/>
    </row>
    <row r="3" spans="2:10" ht="26.25" customHeight="1" thickBot="1">
      <c r="B3" s="470" t="s">
        <v>1102</v>
      </c>
      <c r="C3" s="470"/>
      <c r="D3" s="470"/>
      <c r="E3" s="470"/>
      <c r="F3" s="470"/>
      <c r="G3" s="470"/>
      <c r="H3" s="470"/>
      <c r="I3" s="470"/>
    </row>
    <row r="4" spans="2:10" ht="14.4" thickTop="1" thickBot="1">
      <c r="B4" s="478" t="s">
        <v>127</v>
      </c>
      <c r="C4" s="465" t="s">
        <v>112</v>
      </c>
      <c r="D4" s="466"/>
      <c r="E4" s="466"/>
      <c r="F4" s="466"/>
      <c r="G4" s="466"/>
      <c r="H4" s="466"/>
      <c r="I4" s="467"/>
    </row>
    <row r="5" spans="2:10" ht="32.25" customHeight="1" thickTop="1" thickBot="1">
      <c r="B5" s="478"/>
      <c r="C5" s="298" t="s">
        <v>111</v>
      </c>
      <c r="D5" s="298" t="s">
        <v>136</v>
      </c>
      <c r="E5" s="298" t="s">
        <v>114</v>
      </c>
      <c r="F5" s="298" t="s">
        <v>115</v>
      </c>
      <c r="G5" s="298" t="s">
        <v>116</v>
      </c>
      <c r="H5" s="298" t="s">
        <v>264</v>
      </c>
      <c r="I5" s="298" t="s">
        <v>117</v>
      </c>
    </row>
    <row r="6" spans="2:10" ht="14.4" thickTop="1" thickBot="1">
      <c r="B6" s="262" t="s">
        <v>143</v>
      </c>
      <c r="C6" s="398">
        <v>1873372</v>
      </c>
      <c r="D6" s="398">
        <v>1140788</v>
      </c>
      <c r="E6" s="398">
        <v>145146</v>
      </c>
      <c r="F6" s="398">
        <v>117152</v>
      </c>
      <c r="G6" s="398">
        <v>138699</v>
      </c>
      <c r="H6" s="398">
        <v>172140</v>
      </c>
      <c r="I6" s="398">
        <v>159447</v>
      </c>
      <c r="J6" s="179"/>
    </row>
    <row r="7" spans="2:10" ht="14.4" thickTop="1" thickBot="1">
      <c r="B7" s="262" t="s">
        <v>144</v>
      </c>
      <c r="C7" s="398">
        <v>11516</v>
      </c>
      <c r="D7" s="398">
        <v>4000</v>
      </c>
      <c r="E7" s="398">
        <v>1884</v>
      </c>
      <c r="F7" s="398">
        <v>1306</v>
      </c>
      <c r="G7" s="398">
        <v>396</v>
      </c>
      <c r="H7" s="398">
        <v>2063</v>
      </c>
      <c r="I7" s="398">
        <v>1867</v>
      </c>
      <c r="J7" s="179"/>
    </row>
    <row r="8" spans="2:10" ht="16.2" thickTop="1" thickBot="1">
      <c r="B8" s="262" t="s">
        <v>941</v>
      </c>
      <c r="C8" s="398">
        <v>22018</v>
      </c>
      <c r="D8" s="398">
        <v>10031</v>
      </c>
      <c r="E8" s="398">
        <v>1639</v>
      </c>
      <c r="F8" s="398">
        <v>2311</v>
      </c>
      <c r="G8" s="398">
        <v>1651</v>
      </c>
      <c r="H8" s="398">
        <v>2712</v>
      </c>
      <c r="I8" s="398">
        <v>3674</v>
      </c>
      <c r="J8" s="179"/>
    </row>
    <row r="9" spans="2:10" ht="14.4" thickTop="1" thickBot="1">
      <c r="B9" s="262" t="s">
        <v>145</v>
      </c>
      <c r="C9" s="398"/>
      <c r="D9" s="398"/>
      <c r="E9" s="398"/>
      <c r="F9" s="398"/>
      <c r="G9" s="398"/>
      <c r="H9" s="398"/>
      <c r="I9" s="398"/>
      <c r="J9" s="179"/>
    </row>
    <row r="10" spans="2:10" ht="14.4" thickTop="1" thickBot="1">
      <c r="B10" s="262" t="s">
        <v>146</v>
      </c>
      <c r="C10" s="398">
        <f>SUM(D10:I10)</f>
        <v>11824</v>
      </c>
      <c r="D10" s="398">
        <v>5499</v>
      </c>
      <c r="E10" s="398">
        <v>1582</v>
      </c>
      <c r="F10" s="398">
        <v>1547</v>
      </c>
      <c r="G10" s="398">
        <v>849</v>
      </c>
      <c r="H10" s="398">
        <v>1603</v>
      </c>
      <c r="I10" s="398">
        <v>744</v>
      </c>
      <c r="J10" s="179"/>
    </row>
    <row r="11" spans="2:10" ht="14.4" thickTop="1" thickBot="1">
      <c r="B11" s="262" t="s">
        <v>147</v>
      </c>
      <c r="C11" s="398">
        <f t="shared" ref="C11:C12" si="0">SUM(D11:I11)</f>
        <v>109367</v>
      </c>
      <c r="D11" s="398">
        <v>29038</v>
      </c>
      <c r="E11" s="398">
        <v>12137</v>
      </c>
      <c r="F11" s="398">
        <v>6819</v>
      </c>
      <c r="G11" s="398">
        <v>11289</v>
      </c>
      <c r="H11" s="398">
        <v>36848</v>
      </c>
      <c r="I11" s="398">
        <v>13236</v>
      </c>
      <c r="J11" s="179"/>
    </row>
    <row r="12" spans="2:10" ht="14.4" thickTop="1" thickBot="1">
      <c r="B12" s="264" t="s">
        <v>148</v>
      </c>
      <c r="C12" s="398">
        <f t="shared" si="0"/>
        <v>1752181</v>
      </c>
      <c r="D12" s="398">
        <v>1106251</v>
      </c>
      <c r="E12" s="398">
        <v>131427</v>
      </c>
      <c r="F12" s="398">
        <v>108786</v>
      </c>
      <c r="G12" s="398">
        <v>126561</v>
      </c>
      <c r="H12" s="398">
        <v>133689</v>
      </c>
      <c r="I12" s="398">
        <v>145467</v>
      </c>
      <c r="J12" s="179"/>
    </row>
    <row r="13" spans="2:10" ht="15" thickTop="1" thickBot="1">
      <c r="B13" s="263"/>
      <c r="C13" s="285"/>
      <c r="D13" s="285"/>
      <c r="E13" s="285"/>
      <c r="F13" s="285"/>
      <c r="G13" s="285"/>
      <c r="H13" s="285"/>
      <c r="I13" s="285"/>
    </row>
    <row r="14" spans="2:10" ht="15.75" customHeight="1" thickTop="1" thickBot="1">
      <c r="B14" s="475" t="s">
        <v>1096</v>
      </c>
      <c r="C14" s="476"/>
      <c r="D14" s="476"/>
      <c r="E14" s="476"/>
      <c r="F14" s="476"/>
      <c r="G14" s="476"/>
      <c r="H14" s="490"/>
      <c r="I14" s="277"/>
    </row>
    <row r="15" spans="2:10" ht="14.4" thickTop="1" thickBot="1">
      <c r="B15" s="534" t="s">
        <v>968</v>
      </c>
      <c r="C15" s="487"/>
      <c r="D15" s="487"/>
      <c r="E15" s="487"/>
      <c r="F15" s="487"/>
      <c r="G15" s="487"/>
      <c r="H15" s="487"/>
      <c r="I15" s="487"/>
    </row>
    <row r="16" spans="2:10" ht="14.4" thickTop="1">
      <c r="B16" s="15"/>
      <c r="C16" s="32"/>
      <c r="D16" s="32"/>
      <c r="E16" s="32"/>
      <c r="F16" s="32"/>
      <c r="G16" s="32"/>
      <c r="H16" s="32"/>
      <c r="I16" s="32"/>
    </row>
    <row r="17" spans="2:10" ht="13.8">
      <c r="B17" s="70" t="s">
        <v>149</v>
      </c>
      <c r="C17" s="32"/>
      <c r="D17" s="32"/>
      <c r="E17" s="32"/>
      <c r="F17" s="32"/>
      <c r="G17" s="32"/>
      <c r="H17" s="32"/>
      <c r="I17" s="32"/>
      <c r="J17" s="32"/>
    </row>
    <row r="18" spans="2:10" ht="13.8">
      <c r="B18" s="71"/>
      <c r="C18" s="168"/>
      <c r="D18" s="70"/>
      <c r="E18" s="15"/>
    </row>
    <row r="19" spans="2:10" ht="13.8">
      <c r="B19" s="71"/>
      <c r="C19" s="71"/>
      <c r="D19" s="181"/>
      <c r="E19" s="15"/>
    </row>
    <row r="20" spans="2:10" ht="13.8">
      <c r="B20" s="71"/>
      <c r="C20" s="71"/>
      <c r="D20" s="181"/>
      <c r="E20" s="15"/>
    </row>
    <row r="21" spans="2:10" ht="13.8">
      <c r="C21" s="72"/>
      <c r="D21" s="181"/>
    </row>
    <row r="22" spans="2:10" ht="13.8">
      <c r="D22" s="181"/>
    </row>
    <row r="23" spans="2:10" ht="13.8">
      <c r="D23" s="181"/>
    </row>
    <row r="24" spans="2:10" ht="13.8">
      <c r="D24" s="181"/>
    </row>
    <row r="25" spans="2:10" ht="13.8">
      <c r="D25" s="181"/>
    </row>
    <row r="26" spans="2:10" ht="13.8">
      <c r="D26" s="181"/>
    </row>
    <row r="27" spans="2:10" ht="13.8">
      <c r="D27" s="181"/>
    </row>
    <row r="28" spans="2:10" ht="13.8">
      <c r="D28" s="181"/>
    </row>
    <row r="29" spans="2:10" ht="13.8">
      <c r="D29" s="181"/>
    </row>
    <row r="30" spans="2:10" ht="13.8">
      <c r="D30" s="181"/>
    </row>
    <row r="31" spans="2:10" ht="13.8">
      <c r="D31" s="181"/>
    </row>
  </sheetData>
  <mergeCells count="7">
    <mergeCell ref="B14:H14"/>
    <mergeCell ref="B15:I15"/>
    <mergeCell ref="B1:E1"/>
    <mergeCell ref="B4:B5"/>
    <mergeCell ref="C4:I4"/>
    <mergeCell ref="B2:I2"/>
    <mergeCell ref="B3:I3"/>
  </mergeCells>
  <hyperlinks>
    <hyperlink ref="B3:I3" location="'Capitulo 3'!B25" display="Características de las viviendas ocupadas por región. 2024." xr:uid="{00000000-0004-0000-1500-000000000000}"/>
  </hyperlinks>
  <pageMargins left="0.75" right="0.75" top="1" bottom="1" header="0" footer="0"/>
  <pageSetup orientation="landscape" horizontalDpi="180" verticalDpi="18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O64"/>
  <sheetViews>
    <sheetView showGridLines="0" zoomScaleNormal="100" workbookViewId="0">
      <pane ySplit="5" topLeftCell="A6" activePane="bottomLeft" state="frozen"/>
      <selection pane="bottomLeft" activeCell="B4" sqref="B4:B5"/>
    </sheetView>
  </sheetViews>
  <sheetFormatPr baseColWidth="10" defaultColWidth="11.44140625" defaultRowHeight="13.2"/>
  <cols>
    <col min="1" max="1" width="11.44140625" customWidth="1"/>
    <col min="2" max="2" width="48.33203125" style="3" bestFit="1" customWidth="1"/>
    <col min="3" max="3" width="19.44140625" style="3" customWidth="1"/>
    <col min="4" max="4" width="18.6640625" style="3" customWidth="1"/>
    <col min="5" max="5" width="19" style="3" customWidth="1"/>
    <col min="6" max="6" width="17.33203125" style="3" customWidth="1"/>
    <col min="7" max="7" width="18" style="3" customWidth="1"/>
    <col min="8" max="8" width="18.88671875" style="3" customWidth="1"/>
    <col min="9" max="9" width="21.6640625" style="3" bestFit="1" customWidth="1"/>
    <col min="10" max="11" width="17.44140625" style="3" bestFit="1" customWidth="1"/>
    <col min="12" max="12" width="27.6640625" style="3" bestFit="1" customWidth="1"/>
    <col min="13" max="13" width="14.6640625" style="3" bestFit="1" customWidth="1"/>
    <col min="14" max="14" width="12.44140625" bestFit="1" customWidth="1"/>
    <col min="15" max="15" width="17.109375" bestFit="1" customWidth="1"/>
    <col min="16" max="16" width="21.6640625" bestFit="1" customWidth="1"/>
    <col min="17" max="17" width="17.44140625" bestFit="1" customWidth="1"/>
    <col min="18" max="18" width="14.5546875" bestFit="1" customWidth="1"/>
    <col min="19" max="20" width="16.88671875" bestFit="1" customWidth="1"/>
    <col min="21" max="21" width="11.44140625" customWidth="1"/>
    <col min="22" max="22" width="21.6640625" bestFit="1" customWidth="1"/>
    <col min="23" max="23" width="17.44140625" bestFit="1" customWidth="1"/>
    <col min="24" max="24" width="14.5546875" bestFit="1" customWidth="1"/>
    <col min="25" max="25" width="16.88671875" bestFit="1" customWidth="1"/>
  </cols>
  <sheetData>
    <row r="2" spans="2:15" ht="15">
      <c r="B2" s="468" t="s">
        <v>283</v>
      </c>
      <c r="C2" s="468"/>
      <c r="D2" s="468"/>
      <c r="E2" s="468"/>
      <c r="F2" s="468"/>
      <c r="G2" s="468"/>
      <c r="H2" s="468"/>
      <c r="I2" s="468"/>
      <c r="J2" s="468"/>
      <c r="K2" s="468"/>
    </row>
    <row r="3" spans="2:15" ht="16.5" customHeight="1" thickBot="1">
      <c r="B3" s="489" t="s">
        <v>1099</v>
      </c>
      <c r="C3" s="489"/>
      <c r="D3" s="489"/>
      <c r="E3" s="489"/>
      <c r="F3" s="489"/>
      <c r="G3" s="489"/>
      <c r="H3" s="489"/>
      <c r="I3" s="489"/>
      <c r="J3" s="489"/>
      <c r="K3" s="489"/>
    </row>
    <row r="4" spans="2:15" ht="15.75" customHeight="1" thickTop="1" thickBot="1">
      <c r="B4" s="503" t="s">
        <v>137</v>
      </c>
      <c r="C4" s="503" t="s">
        <v>102</v>
      </c>
      <c r="D4" s="465" t="s">
        <v>112</v>
      </c>
      <c r="E4" s="466"/>
      <c r="F4" s="466"/>
      <c r="G4" s="466"/>
      <c r="H4" s="466"/>
      <c r="I4" s="467"/>
      <c r="J4" s="537" t="s">
        <v>516</v>
      </c>
      <c r="K4" s="538"/>
    </row>
    <row r="5" spans="2:15" ht="14.4" thickTop="1" thickBot="1">
      <c r="B5" s="511"/>
      <c r="C5" s="511"/>
      <c r="D5" s="299" t="s">
        <v>113</v>
      </c>
      <c r="E5" s="299" t="s">
        <v>114</v>
      </c>
      <c r="F5" s="299" t="s">
        <v>115</v>
      </c>
      <c r="G5" s="299" t="s">
        <v>116</v>
      </c>
      <c r="H5" s="299" t="s">
        <v>264</v>
      </c>
      <c r="I5" s="299" t="s">
        <v>117</v>
      </c>
      <c r="J5" s="299" t="s">
        <v>517</v>
      </c>
      <c r="K5" s="299" t="s">
        <v>518</v>
      </c>
    </row>
    <row r="6" spans="2:15" ht="14.4" thickTop="1" thickBot="1">
      <c r="B6" s="262" t="s">
        <v>138</v>
      </c>
      <c r="C6" s="398">
        <f>SUM(D6:I6)</f>
        <v>135674</v>
      </c>
      <c r="D6" s="398">
        <v>57815</v>
      </c>
      <c r="E6" s="398">
        <v>12817</v>
      </c>
      <c r="F6" s="398">
        <v>13231</v>
      </c>
      <c r="G6" s="398">
        <v>13390</v>
      </c>
      <c r="H6" s="398">
        <v>21457</v>
      </c>
      <c r="I6" s="398">
        <v>16964</v>
      </c>
      <c r="J6" s="398">
        <v>79708</v>
      </c>
      <c r="K6" s="398">
        <v>55966</v>
      </c>
    </row>
    <row r="7" spans="2:15" ht="14.4" thickTop="1" thickBot="1">
      <c r="B7" s="262" t="s">
        <v>139</v>
      </c>
      <c r="C7" s="398">
        <f t="shared" ref="C7:C9" si="0">SUM(D7:I7)</f>
        <v>22630</v>
      </c>
      <c r="D7" s="398">
        <v>11251</v>
      </c>
      <c r="E7" s="398">
        <v>1895</v>
      </c>
      <c r="F7" s="398">
        <v>2634</v>
      </c>
      <c r="G7" s="398">
        <v>1265</v>
      </c>
      <c r="H7" s="398">
        <v>3079</v>
      </c>
      <c r="I7" s="398">
        <v>2506</v>
      </c>
      <c r="J7" s="398">
        <v>17321</v>
      </c>
      <c r="K7" s="398">
        <v>5309</v>
      </c>
    </row>
    <row r="8" spans="2:15" ht="14.4" thickTop="1" thickBot="1">
      <c r="B8" s="262" t="s">
        <v>140</v>
      </c>
      <c r="C8" s="398">
        <f t="shared" si="0"/>
        <v>636497</v>
      </c>
      <c r="D8" s="398">
        <v>310253</v>
      </c>
      <c r="E8" s="398">
        <v>55350</v>
      </c>
      <c r="F8" s="398">
        <v>46853</v>
      </c>
      <c r="G8" s="398">
        <v>62902</v>
      </c>
      <c r="H8" s="398">
        <v>86108</v>
      </c>
      <c r="I8" s="398">
        <v>75031</v>
      </c>
      <c r="J8" s="398">
        <v>395570</v>
      </c>
      <c r="K8" s="398">
        <v>240927</v>
      </c>
    </row>
    <row r="9" spans="2:15" ht="14.4" thickTop="1" thickBot="1">
      <c r="B9" s="262" t="s">
        <v>141</v>
      </c>
      <c r="C9" s="398">
        <f t="shared" si="0"/>
        <v>1078571</v>
      </c>
      <c r="D9" s="398">
        <v>761469</v>
      </c>
      <c r="E9" s="398">
        <v>75084</v>
      </c>
      <c r="F9" s="398">
        <v>54434</v>
      </c>
      <c r="G9" s="398">
        <v>61142</v>
      </c>
      <c r="H9" s="398">
        <v>61496</v>
      </c>
      <c r="I9" s="398">
        <v>64946</v>
      </c>
      <c r="J9" s="398">
        <v>862059</v>
      </c>
      <c r="K9" s="398">
        <v>216512</v>
      </c>
    </row>
    <row r="10" spans="2:15" ht="14.4" thickTop="1" thickBot="1">
      <c r="B10" s="262" t="s">
        <v>142</v>
      </c>
      <c r="C10" s="398">
        <v>1873372</v>
      </c>
      <c r="D10" s="398">
        <v>1140788</v>
      </c>
      <c r="E10" s="398">
        <v>145146</v>
      </c>
      <c r="F10" s="398">
        <v>117152</v>
      </c>
      <c r="G10" s="398">
        <v>138699</v>
      </c>
      <c r="H10" s="398">
        <v>172140</v>
      </c>
      <c r="I10" s="398">
        <v>159447</v>
      </c>
      <c r="J10" s="398">
        <v>1354658</v>
      </c>
      <c r="K10" s="398">
        <v>518714</v>
      </c>
    </row>
    <row r="11" spans="2:15" ht="14.4" thickTop="1">
      <c r="B11" s="283"/>
      <c r="C11" s="284"/>
      <c r="D11" s="284"/>
      <c r="E11" s="284"/>
      <c r="F11" s="284"/>
      <c r="G11" s="284"/>
      <c r="H11" s="284"/>
      <c r="I11" s="284"/>
      <c r="J11" s="284"/>
      <c r="K11" s="284"/>
    </row>
    <row r="12" spans="2:15" ht="13.8" thickBot="1">
      <c r="B12" s="480" t="s">
        <v>1100</v>
      </c>
      <c r="C12" s="481"/>
      <c r="D12" s="481"/>
      <c r="E12" s="481"/>
      <c r="F12" s="481"/>
      <c r="G12" s="481"/>
      <c r="H12" s="481"/>
      <c r="I12" s="481"/>
      <c r="J12" s="481"/>
      <c r="K12" s="481"/>
    </row>
    <row r="13" spans="2:15" ht="15" thickTop="1" thickBot="1">
      <c r="C13" s="196"/>
      <c r="D13" s="65"/>
      <c r="E13" s="65"/>
      <c r="F13" s="65"/>
      <c r="G13" s="65"/>
      <c r="H13" s="65"/>
      <c r="I13" s="65"/>
      <c r="J13" s="96"/>
      <c r="K13" s="96"/>
    </row>
    <row r="14" spans="2:15" ht="15" thickTop="1" thickBot="1">
      <c r="C14" s="196"/>
      <c r="E14" s="66"/>
      <c r="F14" s="17"/>
      <c r="G14" s="17"/>
      <c r="H14" s="17"/>
      <c r="I14" s="17"/>
      <c r="J14" s="17"/>
      <c r="K14" s="17"/>
      <c r="L14" s="17"/>
    </row>
    <row r="15" spans="2:15" ht="15" thickTop="1" thickBot="1">
      <c r="C15" s="196"/>
      <c r="E15" s="16"/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spans="2:15" ht="15" thickTop="1" thickBot="1">
      <c r="C16" s="196"/>
      <c r="D16" s="96"/>
      <c r="F16" s="17"/>
      <c r="G16" s="17"/>
      <c r="H16" s="17"/>
      <c r="I16" s="17"/>
      <c r="J16" s="17"/>
      <c r="L16" s="17"/>
    </row>
    <row r="17" spans="3:13" ht="15" thickTop="1" thickBot="1">
      <c r="C17" s="196"/>
      <c r="D17" s="96"/>
      <c r="F17" s="17"/>
      <c r="G17" s="17"/>
      <c r="H17" s="17"/>
      <c r="I17" s="17"/>
      <c r="J17" s="17"/>
      <c r="L17" s="17"/>
    </row>
    <row r="18" spans="3:13" ht="13.8" thickTop="1">
      <c r="F18" s="17"/>
      <c r="G18" s="17"/>
      <c r="H18" s="17"/>
      <c r="I18" s="17"/>
      <c r="J18" s="17"/>
      <c r="L18" s="17"/>
    </row>
    <row r="19" spans="3:13">
      <c r="E19" s="65"/>
      <c r="F19" s="17"/>
      <c r="G19" s="17"/>
      <c r="H19" s="17"/>
      <c r="I19" s="17"/>
      <c r="J19" s="17"/>
      <c r="L19" s="17"/>
    </row>
    <row r="20" spans="3:13">
      <c r="E20" s="65"/>
      <c r="F20" s="17"/>
      <c r="G20" s="67"/>
      <c r="H20" s="67"/>
      <c r="I20" s="67"/>
      <c r="J20" s="67"/>
      <c r="L20" s="67"/>
      <c r="M20" s="67"/>
    </row>
    <row r="21" spans="3:13">
      <c r="E21" s="65"/>
      <c r="F21" s="17"/>
      <c r="G21" s="67"/>
      <c r="H21" s="67"/>
      <c r="I21" s="67"/>
      <c r="J21" s="67"/>
      <c r="K21" s="17"/>
      <c r="L21" s="67"/>
    </row>
    <row r="22" spans="3:13">
      <c r="E22" s="65"/>
      <c r="F22" s="67"/>
      <c r="K22" s="17"/>
    </row>
    <row r="23" spans="3:13">
      <c r="E23" s="65"/>
      <c r="F23" s="65"/>
      <c r="K23" s="17"/>
    </row>
    <row r="24" spans="3:13">
      <c r="E24" s="65"/>
      <c r="K24" s="17"/>
    </row>
    <row r="63" spans="3:4">
      <c r="C63" s="47"/>
      <c r="D63" s="47"/>
    </row>
    <row r="64" spans="3:4">
      <c r="D64" s="47"/>
    </row>
  </sheetData>
  <mergeCells count="7">
    <mergeCell ref="B12:K12"/>
    <mergeCell ref="B4:B5"/>
    <mergeCell ref="C4:C5"/>
    <mergeCell ref="D4:I4"/>
    <mergeCell ref="B2:K2"/>
    <mergeCell ref="J4:K4"/>
    <mergeCell ref="B3:K3"/>
  </mergeCells>
  <hyperlinks>
    <hyperlink ref="B3:K3" location="'Capitulo 3'!B24" display="Total de viviendas por región y zona, según calificación de la vivienda. 2018." xr:uid="{A3DCB3BA-C206-4038-B0AF-96168CDD87E1}"/>
  </hyperlinks>
  <pageMargins left="0.75" right="0.75" top="1" bottom="1" header="0" footer="0"/>
  <pageSetup orientation="landscape" horizontalDpi="180" verticalDpi="180" r:id="rId1"/>
  <headerFooter alignWithMargins="0"/>
  <ignoredErrors>
    <ignoredError sqref="C6:C9" formulaRange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J74"/>
  <sheetViews>
    <sheetView showGridLines="0" zoomScaleNormal="100" workbookViewId="0">
      <pane ySplit="5" topLeftCell="A6" activePane="bottomLeft" state="frozen"/>
      <selection pane="bottomLeft" activeCell="B4" sqref="B4:B5"/>
    </sheetView>
  </sheetViews>
  <sheetFormatPr baseColWidth="10" defaultColWidth="11" defaultRowHeight="13.2"/>
  <cols>
    <col min="1" max="1" width="11" style="3"/>
    <col min="2" max="2" width="17.88671875" style="3" customWidth="1"/>
    <col min="3" max="3" width="21.109375" style="3" customWidth="1"/>
    <col min="4" max="4" width="23.6640625" style="3" customWidth="1"/>
    <col min="5" max="5" width="20.88671875" style="3" customWidth="1"/>
    <col min="6" max="6" width="17.5546875" style="3" customWidth="1"/>
    <col min="7" max="7" width="12.109375" style="3" bestFit="1" customWidth="1"/>
    <col min="8" max="8" width="18.109375" style="3" customWidth="1"/>
    <col min="9" max="9" width="11" style="3" customWidth="1"/>
    <col min="10" max="16384" width="11" style="3"/>
  </cols>
  <sheetData>
    <row r="2" spans="1:9" ht="18" customHeight="1">
      <c r="B2" s="468" t="s">
        <v>285</v>
      </c>
      <c r="C2" s="468"/>
      <c r="D2" s="468"/>
      <c r="E2" s="468"/>
      <c r="F2" s="468"/>
    </row>
    <row r="3" spans="1:9" ht="33.75" customHeight="1" thickBot="1">
      <c r="B3" s="470" t="s">
        <v>1103</v>
      </c>
      <c r="C3" s="470"/>
      <c r="D3" s="470"/>
      <c r="E3" s="470"/>
      <c r="F3" s="470"/>
    </row>
    <row r="4" spans="1:9" ht="16.5" customHeight="1" thickTop="1" thickBot="1">
      <c r="B4" s="503" t="s">
        <v>553</v>
      </c>
      <c r="C4" s="503" t="s">
        <v>111</v>
      </c>
      <c r="D4" s="465" t="s">
        <v>329</v>
      </c>
      <c r="E4" s="466"/>
      <c r="F4" s="466"/>
    </row>
    <row r="5" spans="1:9" ht="56.25" customHeight="1" thickTop="1" thickBot="1">
      <c r="B5" s="525"/>
      <c r="C5" s="525"/>
      <c r="D5" s="301" t="s">
        <v>151</v>
      </c>
      <c r="E5" s="301" t="s">
        <v>152</v>
      </c>
      <c r="F5" s="301" t="s">
        <v>962</v>
      </c>
    </row>
    <row r="6" spans="1:9" ht="14.4" thickTop="1" thickBot="1">
      <c r="B6" s="262" t="s">
        <v>102</v>
      </c>
      <c r="C6" s="242"/>
      <c r="D6" s="242"/>
      <c r="E6" s="242"/>
      <c r="F6" s="242"/>
    </row>
    <row r="7" spans="1:9" ht="14.4" thickTop="1" thickBot="1">
      <c r="B7" s="262"/>
      <c r="C7" s="242"/>
      <c r="D7" s="242"/>
      <c r="E7" s="242"/>
      <c r="F7" s="242"/>
    </row>
    <row r="8" spans="1:9" ht="14.4" thickTop="1" thickBot="1">
      <c r="A8" s="96"/>
      <c r="B8" s="262" t="s">
        <v>118</v>
      </c>
      <c r="C8" s="398">
        <v>1873372</v>
      </c>
      <c r="D8" s="398">
        <v>1029293</v>
      </c>
      <c r="E8" s="398">
        <v>779408</v>
      </c>
      <c r="F8" s="398">
        <v>64671</v>
      </c>
      <c r="G8" s="47"/>
    </row>
    <row r="9" spans="1:9" ht="14.4" thickTop="1" thickBot="1">
      <c r="A9" s="96"/>
      <c r="B9" s="262" t="s">
        <v>119</v>
      </c>
      <c r="C9" s="398">
        <v>5359925</v>
      </c>
      <c r="D9" s="398" t="s">
        <v>1353</v>
      </c>
      <c r="E9" s="398">
        <v>2252744.0000000009</v>
      </c>
      <c r="F9" s="398">
        <v>198720.00000000006</v>
      </c>
      <c r="G9" s="47"/>
    </row>
    <row r="10" spans="1:9" ht="14.4" thickTop="1" thickBot="1">
      <c r="A10" s="96"/>
      <c r="B10" s="262"/>
      <c r="C10" s="398"/>
      <c r="D10" s="398"/>
      <c r="E10" s="398"/>
      <c r="F10" s="398"/>
      <c r="G10" s="47"/>
    </row>
    <row r="11" spans="1:9" ht="14.4" thickTop="1" thickBot="1">
      <c r="A11" s="96"/>
      <c r="B11" s="262" t="s">
        <v>112</v>
      </c>
      <c r="C11" s="398"/>
      <c r="D11" s="398"/>
      <c r="E11" s="398"/>
      <c r="F11" s="398"/>
      <c r="G11" s="47"/>
    </row>
    <row r="12" spans="1:9" ht="14.4" thickTop="1" thickBot="1">
      <c r="A12" s="96"/>
      <c r="B12" s="262"/>
      <c r="C12" s="398"/>
      <c r="D12" s="398"/>
      <c r="E12" s="398"/>
      <c r="F12" s="398"/>
      <c r="G12" s="47"/>
    </row>
    <row r="13" spans="1:9" ht="14.4" thickTop="1" thickBot="1">
      <c r="A13" s="96"/>
      <c r="B13" s="262" t="s">
        <v>555</v>
      </c>
      <c r="C13" s="398"/>
      <c r="D13" s="398"/>
      <c r="E13" s="398"/>
      <c r="F13" s="398"/>
      <c r="G13" s="47"/>
    </row>
    <row r="14" spans="1:9" ht="14.4" thickTop="1" thickBot="1">
      <c r="A14" s="96"/>
      <c r="B14" s="262" t="s">
        <v>556</v>
      </c>
      <c r="C14" s="398">
        <v>1140788</v>
      </c>
      <c r="D14" s="398">
        <v>661958</v>
      </c>
      <c r="E14" s="398">
        <v>463951</v>
      </c>
      <c r="F14" s="398">
        <v>14879</v>
      </c>
      <c r="G14" s="47"/>
      <c r="H14" s="47"/>
      <c r="I14" s="47"/>
    </row>
    <row r="15" spans="1:9" ht="14.4" thickTop="1" thickBot="1">
      <c r="A15" s="96"/>
      <c r="B15" s="262" t="s">
        <v>557</v>
      </c>
      <c r="C15" s="398">
        <v>3291264</v>
      </c>
      <c r="D15" s="398">
        <v>1889686.0000000005</v>
      </c>
      <c r="E15" s="398">
        <v>1353597.0000000005</v>
      </c>
      <c r="F15" s="398">
        <v>47980.999999999993</v>
      </c>
      <c r="G15" s="47"/>
      <c r="H15" s="47"/>
      <c r="I15" s="47"/>
    </row>
    <row r="16" spans="1:9" ht="14.4" thickTop="1" thickBot="1">
      <c r="A16" s="96"/>
      <c r="B16" s="262"/>
      <c r="C16" s="398"/>
      <c r="D16" s="398"/>
      <c r="E16" s="398"/>
      <c r="F16" s="398"/>
      <c r="G16" s="47"/>
      <c r="H16" s="47"/>
      <c r="I16" s="47"/>
    </row>
    <row r="17" spans="1:10" ht="14.4" thickTop="1" thickBot="1">
      <c r="A17" s="96"/>
      <c r="B17" s="262" t="s">
        <v>558</v>
      </c>
      <c r="C17" s="398"/>
      <c r="D17" s="398"/>
      <c r="E17" s="398"/>
      <c r="F17" s="398"/>
      <c r="G17" s="47"/>
      <c r="H17" s="110"/>
    </row>
    <row r="18" spans="1:10" ht="14.4" thickTop="1" thickBot="1">
      <c r="A18" s="96"/>
      <c r="B18" s="262" t="s">
        <v>556</v>
      </c>
      <c r="C18" s="398">
        <v>145146</v>
      </c>
      <c r="D18" s="398">
        <v>83814</v>
      </c>
      <c r="E18" s="398">
        <v>52059</v>
      </c>
      <c r="F18" s="398">
        <v>9273</v>
      </c>
      <c r="G18" s="47"/>
      <c r="H18" s="188"/>
      <c r="I18" s="179"/>
    </row>
    <row r="19" spans="1:10" ht="14.4" thickTop="1" thickBot="1">
      <c r="A19" s="96"/>
      <c r="B19" s="262" t="s">
        <v>557</v>
      </c>
      <c r="C19" s="398">
        <v>421063</v>
      </c>
      <c r="D19" s="398">
        <v>243954.99999999994</v>
      </c>
      <c r="E19" s="398">
        <v>147852</v>
      </c>
      <c r="F19" s="398">
        <v>29256</v>
      </c>
      <c r="G19" s="47"/>
      <c r="H19" s="188"/>
    </row>
    <row r="20" spans="1:10" ht="14.4" thickTop="1" thickBot="1">
      <c r="A20" s="96"/>
      <c r="B20" s="262"/>
      <c r="C20" s="398"/>
      <c r="D20" s="398"/>
      <c r="E20" s="398"/>
      <c r="F20" s="398"/>
      <c r="G20" s="47"/>
      <c r="H20" s="372"/>
    </row>
    <row r="21" spans="1:10" ht="14.4" thickTop="1" thickBot="1">
      <c r="A21" s="96"/>
      <c r="B21" s="262" t="s">
        <v>559</v>
      </c>
      <c r="C21" s="398"/>
      <c r="D21" s="398"/>
      <c r="E21" s="398"/>
      <c r="F21" s="398"/>
      <c r="G21" s="47"/>
      <c r="H21" s="110"/>
      <c r="J21" s="179"/>
    </row>
    <row r="22" spans="1:10" ht="14.4" thickTop="1" thickBot="1">
      <c r="A22" s="96"/>
      <c r="B22" s="262" t="s">
        <v>556</v>
      </c>
      <c r="C22" s="398">
        <v>117152</v>
      </c>
      <c r="D22" s="398">
        <v>67094</v>
      </c>
      <c r="E22" s="398">
        <v>45469</v>
      </c>
      <c r="F22" s="398">
        <v>4589</v>
      </c>
      <c r="G22" s="47"/>
      <c r="H22" s="179"/>
      <c r="I22" s="179"/>
    </row>
    <row r="23" spans="1:10" ht="14.4" thickTop="1" thickBot="1">
      <c r="A23" s="96"/>
      <c r="B23" s="262" t="s">
        <v>557</v>
      </c>
      <c r="C23" s="398">
        <v>325084</v>
      </c>
      <c r="D23" s="398">
        <v>183731.99999999991</v>
      </c>
      <c r="E23" s="398">
        <v>129961.00000000001</v>
      </c>
      <c r="F23" s="398">
        <v>11391</v>
      </c>
      <c r="G23" s="47"/>
      <c r="H23" s="45"/>
    </row>
    <row r="24" spans="1:10" ht="14.4" thickTop="1" thickBot="1">
      <c r="A24" s="96"/>
      <c r="B24" s="262"/>
      <c r="C24" s="398"/>
      <c r="D24" s="398"/>
      <c r="E24" s="398"/>
      <c r="F24" s="398"/>
      <c r="G24" s="47"/>
      <c r="H24" s="45"/>
    </row>
    <row r="25" spans="1:10" ht="14.4" thickTop="1" thickBot="1">
      <c r="A25" s="96"/>
      <c r="B25" s="262" t="s">
        <v>561</v>
      </c>
      <c r="C25" s="398"/>
      <c r="D25" s="398"/>
      <c r="E25" s="398"/>
      <c r="F25" s="398"/>
      <c r="G25" s="47"/>
      <c r="H25" s="179"/>
      <c r="J25" s="179"/>
    </row>
    <row r="26" spans="1:10" ht="14.4" thickTop="1" thickBot="1">
      <c r="A26" s="96"/>
      <c r="B26" s="262" t="s">
        <v>556</v>
      </c>
      <c r="C26" s="398">
        <v>138699</v>
      </c>
      <c r="D26" s="398">
        <v>92453</v>
      </c>
      <c r="E26" s="398">
        <v>35576</v>
      </c>
      <c r="F26" s="398">
        <v>10670</v>
      </c>
      <c r="G26" s="47"/>
      <c r="H26" s="189"/>
      <c r="I26" s="179"/>
    </row>
    <row r="27" spans="1:10" ht="14.4" thickTop="1" thickBot="1">
      <c r="A27" s="96"/>
      <c r="B27" s="262" t="s">
        <v>557</v>
      </c>
      <c r="C27" s="398">
        <v>378734</v>
      </c>
      <c r="D27" s="398">
        <v>253162.99999999994</v>
      </c>
      <c r="E27" s="398">
        <v>95342.000000000015</v>
      </c>
      <c r="F27" s="398">
        <v>30229.000000000007</v>
      </c>
      <c r="G27" s="47"/>
    </row>
    <row r="28" spans="1:10" ht="14.4" thickTop="1" thickBot="1">
      <c r="A28" s="96"/>
      <c r="B28" s="262"/>
      <c r="C28" s="398"/>
      <c r="D28" s="398"/>
      <c r="E28" s="398"/>
      <c r="F28" s="398"/>
      <c r="G28" s="47"/>
    </row>
    <row r="29" spans="1:10" ht="14.4" thickTop="1" thickBot="1">
      <c r="A29" s="96"/>
      <c r="B29" s="262" t="s">
        <v>562</v>
      </c>
      <c r="C29" s="398"/>
      <c r="D29" s="398"/>
      <c r="E29" s="398"/>
      <c r="F29" s="398"/>
      <c r="G29" s="47"/>
    </row>
    <row r="30" spans="1:10" ht="14.4" thickTop="1" thickBot="1">
      <c r="A30" s="96"/>
      <c r="B30" s="262" t="s">
        <v>556</v>
      </c>
      <c r="C30" s="398">
        <v>172140</v>
      </c>
      <c r="D30" s="398">
        <v>107678</v>
      </c>
      <c r="E30" s="398">
        <v>45466</v>
      </c>
      <c r="F30" s="398">
        <v>18996</v>
      </c>
      <c r="G30" s="47"/>
    </row>
    <row r="31" spans="1:10" ht="14.4" thickTop="1" thickBot="1">
      <c r="A31" s="96"/>
      <c r="B31" s="262" t="s">
        <v>557</v>
      </c>
      <c r="C31" s="398">
        <v>483887</v>
      </c>
      <c r="D31" s="398">
        <v>289939.00000000052</v>
      </c>
      <c r="E31" s="398">
        <v>136189</v>
      </c>
      <c r="F31" s="398">
        <v>57759.000000000015</v>
      </c>
      <c r="G31" s="47"/>
    </row>
    <row r="32" spans="1:10" ht="14.4" thickTop="1" thickBot="1">
      <c r="A32" s="96"/>
      <c r="B32" s="262"/>
      <c r="C32" s="398"/>
      <c r="D32" s="398"/>
      <c r="E32" s="398"/>
      <c r="F32" s="398"/>
      <c r="G32" s="47"/>
    </row>
    <row r="33" spans="1:7" ht="14.4" thickTop="1" thickBot="1">
      <c r="A33" s="96"/>
      <c r="B33" s="262" t="s">
        <v>563</v>
      </c>
      <c r="C33" s="398"/>
      <c r="D33" s="398"/>
      <c r="E33" s="398"/>
      <c r="F33" s="398"/>
      <c r="G33" s="47"/>
    </row>
    <row r="34" spans="1:7" ht="14.4" thickTop="1" thickBot="1">
      <c r="A34" s="96"/>
      <c r="B34" s="262" t="s">
        <v>556</v>
      </c>
      <c r="C34" s="398">
        <v>159447</v>
      </c>
      <c r="D34" s="398">
        <v>16296</v>
      </c>
      <c r="E34" s="398">
        <v>136887</v>
      </c>
      <c r="F34" s="398">
        <v>6264</v>
      </c>
      <c r="G34" s="47"/>
    </row>
    <row r="35" spans="1:7" ht="14.4" thickTop="1" thickBot="1">
      <c r="A35" s="96"/>
      <c r="B35" s="262" t="s">
        <v>557</v>
      </c>
      <c r="C35" s="398">
        <v>459893</v>
      </c>
      <c r="D35" s="398">
        <v>47985.999999999978</v>
      </c>
      <c r="E35" s="398">
        <v>389802.99999999983</v>
      </c>
      <c r="F35" s="398">
        <v>22104.000000000004</v>
      </c>
      <c r="G35" s="47"/>
    </row>
    <row r="36" spans="1:7" ht="13.8" thickTop="1">
      <c r="A36" s="96"/>
      <c r="B36" s="282"/>
      <c r="C36" s="428"/>
      <c r="D36" s="428"/>
      <c r="E36" s="428"/>
      <c r="F36" s="428"/>
      <c r="G36" s="47"/>
    </row>
    <row r="37" spans="1:7">
      <c r="A37" s="96"/>
      <c r="B37" s="282" t="s">
        <v>516</v>
      </c>
      <c r="C37" s="428"/>
      <c r="D37" s="428"/>
      <c r="E37" s="428"/>
      <c r="F37" s="428"/>
      <c r="G37" s="47"/>
    </row>
    <row r="38" spans="1:7">
      <c r="A38" s="96"/>
      <c r="B38" s="282"/>
      <c r="C38" s="428"/>
      <c r="D38" s="428"/>
      <c r="E38" s="428"/>
      <c r="F38" s="428"/>
      <c r="G38" s="47"/>
    </row>
    <row r="39" spans="1:7" ht="13.8" thickBot="1">
      <c r="A39" s="96"/>
      <c r="B39" s="282" t="s">
        <v>581</v>
      </c>
      <c r="C39" s="428"/>
      <c r="D39" s="428"/>
      <c r="E39" s="428"/>
      <c r="F39" s="428"/>
      <c r="G39" s="47"/>
    </row>
    <row r="40" spans="1:7" ht="14.4" thickTop="1" thickBot="1">
      <c r="A40" s="96"/>
      <c r="B40" s="262" t="s">
        <v>556</v>
      </c>
      <c r="C40" s="428">
        <v>1354658</v>
      </c>
      <c r="D40" s="398">
        <v>877299</v>
      </c>
      <c r="E40" s="398">
        <v>469854</v>
      </c>
      <c r="F40" s="398">
        <v>7505</v>
      </c>
      <c r="G40" s="47"/>
    </row>
    <row r="41" spans="1:7" ht="14.4" thickTop="1" thickBot="1">
      <c r="A41" s="96"/>
      <c r="B41" s="262" t="s">
        <v>557</v>
      </c>
      <c r="C41" s="428">
        <v>3877420</v>
      </c>
      <c r="D41" s="398">
        <v>2492458.0000000023</v>
      </c>
      <c r="E41" s="398">
        <v>1361670</v>
      </c>
      <c r="F41" s="398">
        <v>23292</v>
      </c>
      <c r="G41" s="47"/>
    </row>
    <row r="42" spans="1:7" ht="13.8" thickTop="1">
      <c r="A42" s="96"/>
      <c r="B42" s="282"/>
      <c r="C42" s="428"/>
      <c r="D42" s="428"/>
      <c r="E42" s="428"/>
      <c r="F42" s="428"/>
      <c r="G42" s="47"/>
    </row>
    <row r="43" spans="1:7" ht="13.8" thickBot="1">
      <c r="A43" s="96"/>
      <c r="B43" s="282" t="s">
        <v>564</v>
      </c>
      <c r="C43" s="428"/>
      <c r="D43" s="428"/>
      <c r="E43" s="428"/>
      <c r="F43" s="428"/>
      <c r="G43" s="47"/>
    </row>
    <row r="44" spans="1:7" ht="14.4" thickTop="1" thickBot="1">
      <c r="A44" s="96"/>
      <c r="B44" s="262" t="s">
        <v>556</v>
      </c>
      <c r="C44" s="428">
        <v>518714</v>
      </c>
      <c r="D44" s="398">
        <v>151994</v>
      </c>
      <c r="E44" s="398">
        <v>309554</v>
      </c>
      <c r="F44" s="398">
        <v>57166</v>
      </c>
      <c r="G44" s="47"/>
    </row>
    <row r="45" spans="1:7" ht="14.4" thickTop="1" thickBot="1">
      <c r="A45" s="96"/>
      <c r="B45" s="262" t="s">
        <v>557</v>
      </c>
      <c r="C45" s="428">
        <v>1482505</v>
      </c>
      <c r="D45" s="398">
        <v>416003.00000000012</v>
      </c>
      <c r="E45" s="398">
        <v>891074.00000000012</v>
      </c>
      <c r="F45" s="398">
        <v>175428.00000000006</v>
      </c>
      <c r="G45" s="47"/>
    </row>
    <row r="46" spans="1:7" ht="14.4" thickTop="1" thickBot="1">
      <c r="B46" s="227"/>
      <c r="C46" s="227"/>
      <c r="D46" s="227"/>
      <c r="E46" s="227"/>
      <c r="F46" s="227"/>
      <c r="G46" s="47"/>
    </row>
    <row r="47" spans="1:7" ht="14.4" thickTop="1" thickBot="1">
      <c r="B47" s="475" t="s">
        <v>1096</v>
      </c>
      <c r="C47" s="476"/>
      <c r="D47" s="476"/>
      <c r="E47" s="476"/>
      <c r="F47" s="476"/>
    </row>
    <row r="48" spans="1:7" ht="13.8" thickTop="1">
      <c r="B48" s="539" t="s">
        <v>942</v>
      </c>
      <c r="C48" s="539"/>
      <c r="D48" s="539"/>
      <c r="E48" s="539"/>
      <c r="F48" s="539"/>
    </row>
    <row r="49" spans="2:6" ht="13.8">
      <c r="B49" s="1"/>
      <c r="C49" s="75"/>
      <c r="D49" s="75"/>
      <c r="E49" s="1"/>
      <c r="F49" s="1"/>
    </row>
    <row r="50" spans="2:6" ht="13.8">
      <c r="B50" s="1"/>
      <c r="C50" s="1"/>
      <c r="D50" s="75"/>
      <c r="E50" s="75"/>
      <c r="F50" s="1"/>
    </row>
    <row r="51" spans="2:6" ht="13.8">
      <c r="B51" s="1"/>
      <c r="C51" s="397"/>
      <c r="D51" s="397"/>
      <c r="E51" s="397"/>
      <c r="F51" s="397"/>
    </row>
    <row r="52" spans="2:6" ht="13.8">
      <c r="B52" s="1"/>
      <c r="C52" s="397"/>
      <c r="D52" s="397"/>
      <c r="E52" s="397"/>
      <c r="F52" s="397"/>
    </row>
    <row r="53" spans="2:6" ht="13.8">
      <c r="B53" s="1"/>
      <c r="C53" s="1"/>
      <c r="D53" s="75"/>
      <c r="E53" s="75"/>
      <c r="F53" s="1"/>
    </row>
    <row r="54" spans="2:6" ht="13.8">
      <c r="B54" s="1"/>
      <c r="C54" s="182"/>
      <c r="D54" s="75"/>
      <c r="E54" s="75"/>
      <c r="F54" s="1"/>
    </row>
    <row r="55" spans="2:6" ht="15.6">
      <c r="B55" s="1"/>
      <c r="C55" s="1"/>
      <c r="D55" s="75"/>
      <c r="E55" s="76"/>
      <c r="F55" s="76"/>
    </row>
    <row r="56" spans="2:6" ht="15.6">
      <c r="B56" s="1"/>
      <c r="C56" s="1"/>
      <c r="D56" s="75"/>
      <c r="E56" s="76"/>
      <c r="F56" s="76"/>
    </row>
    <row r="57" spans="2:6" ht="15.6">
      <c r="D57" s="75"/>
      <c r="E57" s="77"/>
      <c r="F57" s="77"/>
    </row>
    <row r="58" spans="2:6" ht="15.6">
      <c r="D58" s="75"/>
      <c r="E58" s="77"/>
      <c r="F58" s="77"/>
    </row>
    <row r="59" spans="2:6" ht="15.6">
      <c r="D59" s="75"/>
      <c r="E59" s="77"/>
      <c r="F59" s="77"/>
    </row>
    <row r="60" spans="2:6" ht="15.6">
      <c r="D60" s="75"/>
      <c r="E60" s="77"/>
      <c r="F60" s="77"/>
    </row>
    <row r="61" spans="2:6" ht="13.8">
      <c r="D61" s="75"/>
    </row>
    <row r="62" spans="2:6" ht="13.8">
      <c r="D62" s="75"/>
    </row>
    <row r="63" spans="2:6" ht="13.8">
      <c r="D63" s="75"/>
    </row>
    <row r="64" spans="2:6" ht="15.6">
      <c r="D64" s="75"/>
      <c r="E64" s="77"/>
      <c r="F64" s="77"/>
    </row>
    <row r="65" spans="4:6" ht="15.6">
      <c r="D65" s="75"/>
      <c r="E65" s="77"/>
      <c r="F65" s="77"/>
    </row>
    <row r="66" spans="4:6" ht="15.6">
      <c r="D66" s="75"/>
      <c r="E66" s="77"/>
      <c r="F66" s="77"/>
    </row>
    <row r="67" spans="4:6" ht="15.6">
      <c r="D67" s="75"/>
      <c r="E67" s="77"/>
      <c r="F67" s="77"/>
    </row>
    <row r="68" spans="4:6" ht="13.8">
      <c r="D68" s="75"/>
    </row>
    <row r="69" spans="4:6" ht="13.8">
      <c r="D69" s="75"/>
    </row>
    <row r="70" spans="4:6" ht="13.8">
      <c r="D70" s="75"/>
    </row>
    <row r="71" spans="4:6" ht="13.8">
      <c r="D71" s="75"/>
    </row>
    <row r="72" spans="4:6" ht="13.8">
      <c r="D72" s="75"/>
    </row>
    <row r="73" spans="4:6" ht="13.8">
      <c r="D73" s="75"/>
    </row>
    <row r="74" spans="4:6" ht="13.8">
      <c r="D74" s="75"/>
    </row>
  </sheetData>
  <mergeCells count="7">
    <mergeCell ref="B48:F48"/>
    <mergeCell ref="B4:B5"/>
    <mergeCell ref="C4:C5"/>
    <mergeCell ref="B47:F47"/>
    <mergeCell ref="B2:F2"/>
    <mergeCell ref="B3:F3"/>
    <mergeCell ref="D4:F4"/>
  </mergeCells>
  <hyperlinks>
    <hyperlink ref="B3:F3" location="'Capitulo 3'!B26" display="Viviendas ocupadas y total de ocupantes por procedencia del agua, según región y zona. 2018." xr:uid="{00000000-0004-0000-1600-000000000000}"/>
  </hyperlinks>
  <pageMargins left="0.75" right="0.75" top="1" bottom="1" header="0" footer="0"/>
  <pageSetup orientation="landscape" horizontalDpi="180" verticalDpi="180" r:id="rId1"/>
  <headerFooter alignWithMargins="0"/>
  <ignoredErrors>
    <ignoredError sqref="D9" numberStoredAsText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L67"/>
  <sheetViews>
    <sheetView showGridLines="0" zoomScaleNormal="100" workbookViewId="0">
      <pane ySplit="6" topLeftCell="A7" activePane="bottomLeft" state="frozen"/>
      <selection pane="bottomLeft" activeCell="B4" sqref="B4:B6"/>
    </sheetView>
  </sheetViews>
  <sheetFormatPr baseColWidth="10" defaultColWidth="11" defaultRowHeight="13.2"/>
  <cols>
    <col min="1" max="1" width="15.6640625" style="3" customWidth="1"/>
    <col min="2" max="2" width="21.5546875" style="3" customWidth="1"/>
    <col min="3" max="4" width="21.44140625" style="3" customWidth="1"/>
    <col min="5" max="5" width="18.6640625" style="3" customWidth="1"/>
    <col min="6" max="6" width="16.109375" style="3" customWidth="1"/>
    <col min="7" max="7" width="12.109375" style="3" bestFit="1" customWidth="1"/>
    <col min="8" max="8" width="15.5546875" style="3" customWidth="1"/>
    <col min="9" max="9" width="15.6640625" style="3" customWidth="1"/>
    <col min="10" max="10" width="11" style="3" customWidth="1"/>
    <col min="11" max="11" width="14.44140625" style="3" customWidth="1"/>
    <col min="12" max="16384" width="11" style="3"/>
  </cols>
  <sheetData>
    <row r="2" spans="2:10" ht="17.25" customHeight="1">
      <c r="B2" s="468" t="s">
        <v>286</v>
      </c>
      <c r="C2" s="468"/>
      <c r="D2" s="468"/>
      <c r="E2" s="468"/>
      <c r="F2" s="468"/>
    </row>
    <row r="3" spans="2:10" ht="41.25" customHeight="1" thickBot="1">
      <c r="B3" s="470" t="s">
        <v>1104</v>
      </c>
      <c r="C3" s="470"/>
      <c r="D3" s="470"/>
      <c r="E3" s="470"/>
      <c r="F3" s="470"/>
    </row>
    <row r="4" spans="2:10" ht="16.5" customHeight="1" thickTop="1" thickBot="1">
      <c r="B4" s="484" t="s">
        <v>553</v>
      </c>
      <c r="C4" s="545" t="s">
        <v>111</v>
      </c>
      <c r="D4" s="465" t="s">
        <v>330</v>
      </c>
      <c r="E4" s="466"/>
      <c r="F4" s="467"/>
    </row>
    <row r="5" spans="2:10" ht="24" customHeight="1" thickTop="1">
      <c r="B5" s="542"/>
      <c r="C5" s="542"/>
      <c r="D5" s="543" t="s">
        <v>154</v>
      </c>
      <c r="E5" s="546" t="s">
        <v>417</v>
      </c>
      <c r="F5" s="542" t="s">
        <v>416</v>
      </c>
      <c r="I5" s="190"/>
    </row>
    <row r="6" spans="2:10" ht="13.5" customHeight="1" thickBot="1">
      <c r="B6" s="485"/>
      <c r="C6" s="485"/>
      <c r="D6" s="544"/>
      <c r="E6" s="547"/>
      <c r="F6" s="485"/>
    </row>
    <row r="7" spans="2:10" ht="14.4" thickTop="1" thickBot="1">
      <c r="B7" s="262" t="s">
        <v>102</v>
      </c>
      <c r="C7" s="242"/>
      <c r="D7" s="287"/>
      <c r="E7" s="287"/>
      <c r="F7" s="242"/>
    </row>
    <row r="8" spans="2:10" ht="14.4" thickTop="1" thickBot="1">
      <c r="B8" s="262"/>
      <c r="C8" s="242"/>
      <c r="D8" s="287"/>
      <c r="E8" s="287"/>
      <c r="F8" s="242"/>
    </row>
    <row r="9" spans="2:10" ht="14.4" thickTop="1" thickBot="1">
      <c r="B9" s="262" t="s">
        <v>118</v>
      </c>
      <c r="C9" s="398">
        <v>1873372</v>
      </c>
      <c r="D9" s="398">
        <v>1825187</v>
      </c>
      <c r="E9" s="398">
        <v>46820</v>
      </c>
      <c r="F9" s="398">
        <v>1365</v>
      </c>
      <c r="G9" s="175"/>
    </row>
    <row r="10" spans="2:10" ht="14.4" thickTop="1" thickBot="1">
      <c r="B10" s="262" t="s">
        <v>119</v>
      </c>
      <c r="C10" s="398">
        <v>5359925</v>
      </c>
      <c r="D10" s="398">
        <v>5214873.9999999963</v>
      </c>
      <c r="E10" s="398">
        <v>141270.99999999994</v>
      </c>
      <c r="F10" s="398">
        <v>3780</v>
      </c>
      <c r="G10" s="175"/>
    </row>
    <row r="11" spans="2:10" ht="14.4" thickTop="1" thickBot="1">
      <c r="B11" s="262"/>
      <c r="C11" s="398"/>
      <c r="D11" s="398"/>
      <c r="E11" s="398"/>
      <c r="F11" s="398"/>
      <c r="G11" s="175"/>
    </row>
    <row r="12" spans="2:10" ht="14.4" thickTop="1" thickBot="1">
      <c r="B12" s="262" t="s">
        <v>112</v>
      </c>
      <c r="C12" s="398"/>
      <c r="D12" s="398"/>
      <c r="E12" s="398"/>
      <c r="F12" s="398"/>
      <c r="G12" s="175"/>
    </row>
    <row r="13" spans="2:10" ht="14.4" thickTop="1" thickBot="1">
      <c r="B13" s="262"/>
      <c r="C13" s="398"/>
      <c r="D13" s="398"/>
      <c r="E13" s="398"/>
      <c r="F13" s="398"/>
      <c r="G13" s="175"/>
    </row>
    <row r="14" spans="2:10" ht="14.4" thickTop="1" thickBot="1">
      <c r="B14" s="262" t="s">
        <v>555</v>
      </c>
      <c r="C14" s="398"/>
      <c r="D14" s="398"/>
      <c r="E14" s="398"/>
      <c r="F14" s="398"/>
      <c r="G14" s="175"/>
    </row>
    <row r="15" spans="2:10" ht="14.4" thickTop="1" thickBot="1">
      <c r="B15" s="262" t="s">
        <v>565</v>
      </c>
      <c r="C15" s="398">
        <v>1140788</v>
      </c>
      <c r="D15" s="398">
        <v>1127536</v>
      </c>
      <c r="E15" s="436">
        <v>13095</v>
      </c>
      <c r="F15" s="398">
        <v>157</v>
      </c>
      <c r="G15" s="175"/>
      <c r="H15" s="175"/>
      <c r="I15" s="175"/>
      <c r="J15" s="175"/>
    </row>
    <row r="16" spans="2:10" ht="14.4" thickTop="1" thickBot="1">
      <c r="B16" s="262" t="s">
        <v>566</v>
      </c>
      <c r="C16" s="398">
        <v>3291264</v>
      </c>
      <c r="D16" s="398">
        <v>3249701.0000000102</v>
      </c>
      <c r="E16" s="437">
        <v>41405.999999999978</v>
      </c>
      <c r="F16" s="398">
        <v>157</v>
      </c>
      <c r="G16" s="175"/>
      <c r="H16" s="175"/>
    </row>
    <row r="17" spans="2:8" ht="14.4" thickTop="1" thickBot="1">
      <c r="B17" s="262"/>
      <c r="C17" s="398"/>
      <c r="D17" s="398"/>
      <c r="E17" s="438"/>
      <c r="F17" s="398"/>
      <c r="G17" s="175"/>
      <c r="H17" s="175"/>
    </row>
    <row r="18" spans="2:8" ht="14.4" thickTop="1" thickBot="1">
      <c r="B18" s="262" t="s">
        <v>558</v>
      </c>
      <c r="C18" s="398"/>
      <c r="D18" s="398"/>
      <c r="E18" s="110"/>
      <c r="F18" s="398"/>
      <c r="G18" s="175"/>
      <c r="H18" s="175"/>
    </row>
    <row r="19" spans="2:8" ht="14.4" thickTop="1" thickBot="1">
      <c r="B19" s="262" t="s">
        <v>565</v>
      </c>
      <c r="C19" s="398">
        <v>145146</v>
      </c>
      <c r="D19" s="398">
        <v>141457</v>
      </c>
      <c r="E19" s="398">
        <v>3412</v>
      </c>
      <c r="F19" s="398">
        <v>277</v>
      </c>
      <c r="G19" s="175"/>
      <c r="H19" s="175"/>
    </row>
    <row r="20" spans="2:8" ht="14.4" thickTop="1" thickBot="1">
      <c r="B20" s="262" t="s">
        <v>566</v>
      </c>
      <c r="C20" s="398">
        <v>421063</v>
      </c>
      <c r="D20" s="398">
        <v>409407.99999999959</v>
      </c>
      <c r="E20" s="398">
        <v>10874</v>
      </c>
      <c r="F20" s="398">
        <v>781</v>
      </c>
      <c r="G20" s="175"/>
      <c r="H20" s="175"/>
    </row>
    <row r="21" spans="2:8" ht="14.4" thickTop="1" thickBot="1">
      <c r="B21" s="262"/>
      <c r="C21" s="398"/>
      <c r="D21" s="398"/>
      <c r="E21" s="398"/>
      <c r="F21" s="398"/>
      <c r="G21" s="175"/>
      <c r="H21" s="175"/>
    </row>
    <row r="22" spans="2:8" ht="14.4" thickTop="1" thickBot="1">
      <c r="B22" s="262" t="s">
        <v>559</v>
      </c>
      <c r="C22" s="398"/>
      <c r="D22" s="110"/>
      <c r="E22" s="398"/>
      <c r="F22" s="398"/>
      <c r="G22" s="175"/>
      <c r="H22" s="175"/>
    </row>
    <row r="23" spans="2:8" ht="14.4" thickTop="1" thickBot="1">
      <c r="B23" s="262" t="s">
        <v>565</v>
      </c>
      <c r="C23" s="398">
        <v>117152</v>
      </c>
      <c r="D23" s="398">
        <v>114305</v>
      </c>
      <c r="E23" s="398">
        <v>2521</v>
      </c>
      <c r="F23" s="398">
        <v>326</v>
      </c>
      <c r="G23" s="175"/>
      <c r="H23" s="175"/>
    </row>
    <row r="24" spans="2:8" ht="14.4" thickTop="1" thickBot="1">
      <c r="B24" s="262" t="s">
        <v>566</v>
      </c>
      <c r="C24" s="398">
        <v>325084</v>
      </c>
      <c r="D24" s="398">
        <v>316540</v>
      </c>
      <c r="E24" s="398">
        <v>8055</v>
      </c>
      <c r="F24" s="398">
        <v>489</v>
      </c>
      <c r="G24" s="175"/>
      <c r="H24" s="175"/>
    </row>
    <row r="25" spans="2:8" ht="14.4" thickTop="1" thickBot="1">
      <c r="B25" s="262"/>
      <c r="C25" s="398"/>
      <c r="D25" s="110"/>
      <c r="E25" s="398"/>
      <c r="F25" s="398"/>
      <c r="G25" s="175"/>
      <c r="H25" s="175"/>
    </row>
    <row r="26" spans="2:8" ht="14.4" thickTop="1" thickBot="1">
      <c r="B26" s="262" t="s">
        <v>561</v>
      </c>
      <c r="C26" s="398"/>
      <c r="D26" s="110"/>
      <c r="E26" s="398"/>
      <c r="F26" s="398"/>
      <c r="G26" s="175"/>
      <c r="H26" s="175"/>
    </row>
    <row r="27" spans="2:8" ht="14.4" thickTop="1" thickBot="1">
      <c r="B27" s="262" t="s">
        <v>565</v>
      </c>
      <c r="C27" s="398">
        <v>138699</v>
      </c>
      <c r="D27" s="398">
        <v>138150</v>
      </c>
      <c r="E27" s="398">
        <v>421</v>
      </c>
      <c r="F27" s="398">
        <v>128</v>
      </c>
      <c r="G27" s="175"/>
      <c r="H27" s="175"/>
    </row>
    <row r="28" spans="2:8" ht="14.4" thickTop="1" thickBot="1">
      <c r="B28" s="262" t="s">
        <v>566</v>
      </c>
      <c r="C28" s="398">
        <v>378734</v>
      </c>
      <c r="D28" s="398">
        <v>376265.00000000023</v>
      </c>
      <c r="E28" s="398">
        <v>1189</v>
      </c>
      <c r="F28" s="398">
        <v>1280</v>
      </c>
      <c r="G28" s="175"/>
      <c r="H28" s="175"/>
    </row>
    <row r="29" spans="2:8" ht="14.4" thickTop="1" thickBot="1">
      <c r="B29" s="262"/>
      <c r="C29" s="398"/>
      <c r="D29" s="110"/>
      <c r="E29" s="398"/>
      <c r="F29" s="398"/>
      <c r="G29" s="175"/>
      <c r="H29" s="175"/>
    </row>
    <row r="30" spans="2:8" ht="14.4" thickTop="1" thickBot="1">
      <c r="B30" s="262" t="s">
        <v>562</v>
      </c>
      <c r="C30" s="398"/>
      <c r="D30" s="110"/>
      <c r="E30" s="398"/>
      <c r="F30" s="398"/>
      <c r="G30" s="175"/>
      <c r="H30" s="175"/>
    </row>
    <row r="31" spans="2:8" ht="14.4" thickTop="1" thickBot="1">
      <c r="B31" s="262" t="s">
        <v>565</v>
      </c>
      <c r="C31" s="398">
        <v>172140</v>
      </c>
      <c r="D31" s="398">
        <v>150333</v>
      </c>
      <c r="E31" s="398">
        <v>21509</v>
      </c>
      <c r="F31" s="398">
        <v>298</v>
      </c>
      <c r="G31" s="378"/>
      <c r="H31" s="175"/>
    </row>
    <row r="32" spans="2:8" ht="14.4" thickTop="1" thickBot="1">
      <c r="B32" s="262" t="s">
        <v>566</v>
      </c>
      <c r="C32" s="398">
        <v>483887</v>
      </c>
      <c r="D32" s="398">
        <v>420156.00000000035</v>
      </c>
      <c r="E32" s="398">
        <v>62836.999999999985</v>
      </c>
      <c r="F32" s="398">
        <v>894</v>
      </c>
      <c r="G32" s="378"/>
      <c r="H32" s="175"/>
    </row>
    <row r="33" spans="2:12" ht="14.4" thickTop="1" thickBot="1">
      <c r="B33" s="262"/>
      <c r="C33" s="398"/>
      <c r="D33" s="110"/>
      <c r="E33" s="398"/>
      <c r="F33" s="398"/>
      <c r="G33" s="175"/>
      <c r="H33" s="175"/>
    </row>
    <row r="34" spans="2:12" ht="14.4" thickTop="1" thickBot="1">
      <c r="B34" s="262" t="s">
        <v>563</v>
      </c>
      <c r="C34" s="398"/>
      <c r="D34" s="110"/>
      <c r="E34" s="398"/>
      <c r="F34" s="398"/>
      <c r="G34" s="175"/>
      <c r="H34" s="175"/>
    </row>
    <row r="35" spans="2:12" ht="14.4" thickTop="1" thickBot="1">
      <c r="B35" s="262" t="s">
        <v>565</v>
      </c>
      <c r="C35" s="398">
        <v>159447</v>
      </c>
      <c r="D35" s="398">
        <v>153406</v>
      </c>
      <c r="E35" s="398">
        <v>5862</v>
      </c>
      <c r="F35" s="398">
        <v>179</v>
      </c>
      <c r="G35" s="175"/>
      <c r="H35" s="175"/>
    </row>
    <row r="36" spans="2:12" ht="14.4" thickTop="1" thickBot="1">
      <c r="B36" s="262" t="s">
        <v>566</v>
      </c>
      <c r="C36" s="398">
        <v>459893</v>
      </c>
      <c r="D36" s="398">
        <v>442804.00000000006</v>
      </c>
      <c r="E36" s="398">
        <v>16909.999999999996</v>
      </c>
      <c r="F36" s="398">
        <v>179</v>
      </c>
      <c r="G36" s="175"/>
      <c r="H36" s="175"/>
    </row>
    <row r="37" spans="2:12" ht="13.8" thickTop="1">
      <c r="B37" s="282"/>
      <c r="C37" s="428"/>
      <c r="D37" s="110"/>
      <c r="E37" s="428"/>
      <c r="F37" s="428"/>
      <c r="G37" s="175"/>
      <c r="H37" s="175"/>
    </row>
    <row r="38" spans="2:12">
      <c r="B38" s="282" t="s">
        <v>516</v>
      </c>
      <c r="C38" s="428"/>
      <c r="D38" s="110"/>
      <c r="E38" s="428"/>
      <c r="F38" s="428"/>
      <c r="G38" s="175"/>
      <c r="H38" s="175"/>
    </row>
    <row r="39" spans="2:12">
      <c r="B39" s="282"/>
      <c r="C39" s="428"/>
      <c r="D39" s="110"/>
      <c r="E39" s="428"/>
      <c r="F39" s="428"/>
      <c r="G39" s="175"/>
      <c r="H39" s="175"/>
    </row>
    <row r="40" spans="2:12" ht="13.8" thickBot="1">
      <c r="B40" s="282" t="s">
        <v>581</v>
      </c>
      <c r="C40" s="428"/>
      <c r="D40" s="428"/>
      <c r="E40" s="428"/>
      <c r="F40" s="428"/>
      <c r="G40" s="175"/>
      <c r="H40" s="175"/>
    </row>
    <row r="41" spans="2:12" ht="14.4" thickTop="1" thickBot="1">
      <c r="B41" s="262" t="s">
        <v>565</v>
      </c>
      <c r="C41" s="428">
        <v>1354658</v>
      </c>
      <c r="D41" s="398">
        <v>1331273</v>
      </c>
      <c r="E41" s="398">
        <v>22902</v>
      </c>
      <c r="F41" s="398">
        <v>483</v>
      </c>
      <c r="G41" s="175"/>
      <c r="H41" s="175"/>
    </row>
    <row r="42" spans="2:12" ht="14.4" thickTop="1" thickBot="1">
      <c r="B42" s="262" t="s">
        <v>566</v>
      </c>
      <c r="C42" s="428">
        <v>3877420</v>
      </c>
      <c r="D42" s="398">
        <v>3806888.9999999884</v>
      </c>
      <c r="E42" s="398">
        <v>69884.999999999985</v>
      </c>
      <c r="F42" s="398">
        <v>646</v>
      </c>
      <c r="G42" s="175"/>
      <c r="H42" s="175"/>
    </row>
    <row r="43" spans="2:12" ht="13.8" thickTop="1">
      <c r="B43" s="282"/>
      <c r="C43" s="428"/>
      <c r="D43" s="428"/>
      <c r="E43" s="428"/>
      <c r="F43" s="428"/>
      <c r="G43" s="175"/>
      <c r="H43" s="175"/>
    </row>
    <row r="44" spans="2:12" ht="13.8" thickBot="1">
      <c r="B44" s="282" t="s">
        <v>564</v>
      </c>
      <c r="C44" s="428"/>
      <c r="D44" s="428"/>
      <c r="E44" s="428"/>
      <c r="F44" s="428"/>
      <c r="G44" s="175"/>
      <c r="H44" s="175"/>
    </row>
    <row r="45" spans="2:12" ht="14.4" thickTop="1" thickBot="1">
      <c r="B45" s="262" t="s">
        <v>565</v>
      </c>
      <c r="C45" s="428">
        <v>518714</v>
      </c>
      <c r="D45" s="398">
        <v>493914</v>
      </c>
      <c r="E45" s="398">
        <v>23918</v>
      </c>
      <c r="F45" s="398">
        <v>882</v>
      </c>
      <c r="G45" s="175"/>
      <c r="H45" s="175"/>
    </row>
    <row r="46" spans="2:12" ht="14.4" thickTop="1" thickBot="1">
      <c r="B46" s="262" t="s">
        <v>566</v>
      </c>
      <c r="C46" s="428">
        <v>1482505</v>
      </c>
      <c r="D46" s="398">
        <v>1407985.0000000005</v>
      </c>
      <c r="E46" s="398">
        <v>71385.999999999971</v>
      </c>
      <c r="F46" s="398">
        <v>3134.0000000000005</v>
      </c>
      <c r="G46" s="175"/>
      <c r="H46" s="175"/>
    </row>
    <row r="47" spans="2:12" ht="15" thickTop="1" thickBot="1">
      <c r="B47" s="283"/>
      <c r="C47" s="286"/>
      <c r="D47" s="286"/>
      <c r="E47" s="286"/>
      <c r="F47" s="286"/>
    </row>
    <row r="48" spans="2:12" ht="14.4" thickTop="1" thickBot="1">
      <c r="B48" s="523" t="s">
        <v>1096</v>
      </c>
      <c r="C48" s="524"/>
      <c r="D48" s="524"/>
      <c r="E48" s="524"/>
      <c r="F48" s="541"/>
      <c r="G48" s="78"/>
      <c r="H48" s="78"/>
      <c r="I48" s="78"/>
      <c r="J48" s="78"/>
      <c r="K48" s="78"/>
      <c r="L48" s="78"/>
    </row>
    <row r="49" spans="2:7" ht="13.8" thickTop="1">
      <c r="B49" s="540"/>
      <c r="C49" s="540"/>
      <c r="D49" s="540"/>
      <c r="E49" s="540"/>
      <c r="F49" s="540"/>
      <c r="G49" s="47"/>
    </row>
    <row r="50" spans="2:7">
      <c r="C50" s="47"/>
    </row>
    <row r="51" spans="2:7">
      <c r="C51" s="47"/>
      <c r="D51" s="47"/>
      <c r="E51" s="47"/>
      <c r="F51" s="47"/>
    </row>
    <row r="52" spans="2:7">
      <c r="C52" s="96"/>
      <c r="D52" s="96"/>
      <c r="E52" s="96"/>
      <c r="F52" s="96"/>
    </row>
    <row r="53" spans="2:7">
      <c r="C53" s="96"/>
    </row>
    <row r="54" spans="2:7">
      <c r="C54" s="96"/>
      <c r="D54" s="96"/>
      <c r="E54" s="96"/>
      <c r="F54" s="96"/>
    </row>
    <row r="55" spans="2:7">
      <c r="C55" s="96"/>
      <c r="D55" s="96"/>
      <c r="E55" s="96"/>
      <c r="F55" s="96"/>
    </row>
    <row r="67" spans="1:5" ht="15">
      <c r="A67" s="6"/>
      <c r="B67" s="49"/>
      <c r="C67" s="49"/>
      <c r="D67" s="49"/>
      <c r="E67" s="49"/>
    </row>
  </sheetData>
  <mergeCells count="10">
    <mergeCell ref="B49:F49"/>
    <mergeCell ref="B48:F48"/>
    <mergeCell ref="B2:F2"/>
    <mergeCell ref="B3:F3"/>
    <mergeCell ref="B4:B6"/>
    <mergeCell ref="D5:D6"/>
    <mergeCell ref="C4:C6"/>
    <mergeCell ref="E5:E6"/>
    <mergeCell ref="D4:F4"/>
    <mergeCell ref="F5:F6"/>
  </mergeCells>
  <hyperlinks>
    <hyperlink ref="B3:F3" location="'Capitulo 3'!B27" display="Viviendas ocupadas y total de ocupantes por tipo de abastecimiento de agua, según región y zona. 2024." xr:uid="{00000000-0004-0000-1700-000000000000}"/>
  </hyperlinks>
  <pageMargins left="0.75" right="0.75" top="1" bottom="1" header="0" footer="0"/>
  <pageSetup orientation="landscape" horizontalDpi="180" verticalDpi="18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N297"/>
  <sheetViews>
    <sheetView showGridLines="0" zoomScaleNormal="100" workbookViewId="0">
      <pane ySplit="5" topLeftCell="A6" activePane="bottomLeft" state="frozen"/>
      <selection pane="bottomLeft" activeCell="B4" sqref="B4:B5"/>
    </sheetView>
  </sheetViews>
  <sheetFormatPr baseColWidth="10" defaultColWidth="11.44140625" defaultRowHeight="13.2"/>
  <cols>
    <col min="1" max="1" width="11.44140625" customWidth="1"/>
    <col min="2" max="2" width="44" style="3" bestFit="1" customWidth="1"/>
    <col min="3" max="3" width="21" style="3" customWidth="1"/>
    <col min="4" max="4" width="17" style="3" customWidth="1"/>
    <col min="5" max="5" width="19.33203125" style="3" customWidth="1"/>
    <col min="6" max="6" width="18.44140625" style="3" customWidth="1"/>
    <col min="7" max="7" width="19.5546875" style="3" customWidth="1"/>
    <col min="8" max="8" width="21.88671875" style="3" customWidth="1"/>
    <col min="9" max="9" width="15" style="3" customWidth="1"/>
    <col min="10" max="10" width="17.88671875" style="3" customWidth="1"/>
    <col min="11" max="14" width="11.44140625" style="3" customWidth="1"/>
  </cols>
  <sheetData>
    <row r="1" spans="2:10" ht="14.4">
      <c r="B1" s="28"/>
      <c r="C1" s="10"/>
      <c r="D1" s="10"/>
      <c r="E1" s="10"/>
      <c r="F1" s="10"/>
      <c r="G1" s="10"/>
      <c r="H1" s="10"/>
    </row>
    <row r="2" spans="2:10" ht="15">
      <c r="B2" s="468" t="s">
        <v>287</v>
      </c>
      <c r="C2" s="468"/>
      <c r="D2" s="468"/>
      <c r="E2" s="468"/>
      <c r="F2" s="468"/>
      <c r="G2" s="468"/>
      <c r="H2" s="468"/>
      <c r="I2" s="468"/>
      <c r="J2" s="468"/>
    </row>
    <row r="3" spans="2:10" ht="32.25" customHeight="1" thickBot="1">
      <c r="B3" s="552" t="s">
        <v>1105</v>
      </c>
      <c r="C3" s="552"/>
      <c r="D3" s="552"/>
      <c r="E3" s="552"/>
      <c r="F3" s="552"/>
      <c r="G3" s="552"/>
      <c r="H3" s="552"/>
      <c r="I3" s="552"/>
      <c r="J3" s="552"/>
    </row>
    <row r="4" spans="2:10" ht="15.75" customHeight="1" thickTop="1" thickBot="1">
      <c r="B4" s="503" t="s">
        <v>155</v>
      </c>
      <c r="C4" s="503" t="s">
        <v>156</v>
      </c>
      <c r="D4" s="503" t="s">
        <v>157</v>
      </c>
      <c r="E4" s="526" t="s">
        <v>121</v>
      </c>
      <c r="F4" s="527"/>
      <c r="G4" s="527"/>
      <c r="H4" s="527"/>
      <c r="I4" s="527"/>
      <c r="J4" s="527"/>
    </row>
    <row r="5" spans="2:10" ht="51.6" thickTop="1" thickBot="1">
      <c r="B5" s="525"/>
      <c r="C5" s="525"/>
      <c r="D5" s="525"/>
      <c r="E5" s="298" t="s">
        <v>150</v>
      </c>
      <c r="F5" s="298" t="s">
        <v>122</v>
      </c>
      <c r="G5" s="298" t="s">
        <v>123</v>
      </c>
      <c r="H5" s="298" t="s">
        <v>158</v>
      </c>
      <c r="I5" s="298" t="s">
        <v>125</v>
      </c>
      <c r="J5" s="298" t="s">
        <v>126</v>
      </c>
    </row>
    <row r="6" spans="2:10" ht="14.4" thickTop="1" thickBot="1">
      <c r="B6" s="262" t="s">
        <v>111</v>
      </c>
      <c r="C6" s="398">
        <f>SUM(C7:C12)</f>
        <v>1873372</v>
      </c>
      <c r="D6" s="270">
        <f t="shared" ref="D6:J6" si="0">SUM(D7:D12)</f>
        <v>1</v>
      </c>
      <c r="E6" s="398">
        <f t="shared" si="0"/>
        <v>37322</v>
      </c>
      <c r="F6" s="398">
        <f t="shared" si="0"/>
        <v>1032756</v>
      </c>
      <c r="G6" s="398">
        <f t="shared" si="0"/>
        <v>737430</v>
      </c>
      <c r="H6" s="398">
        <f t="shared" si="0"/>
        <v>61453</v>
      </c>
      <c r="I6" s="398">
        <f t="shared" si="0"/>
        <v>1930</v>
      </c>
      <c r="J6" s="398">
        <f t="shared" si="0"/>
        <v>2481</v>
      </c>
    </row>
    <row r="7" spans="2:10" ht="14.4" thickTop="1" thickBot="1">
      <c r="B7" s="262" t="s">
        <v>393</v>
      </c>
      <c r="C7" s="398">
        <f>+E7+F7+G7+H7+I7+J7</f>
        <v>1730621</v>
      </c>
      <c r="D7" s="270">
        <f>+C7/$C$6</f>
        <v>0.9237999713884909</v>
      </c>
      <c r="E7" s="398">
        <v>37157</v>
      </c>
      <c r="F7" s="398">
        <v>896276</v>
      </c>
      <c r="G7" s="398">
        <v>731807</v>
      </c>
      <c r="H7" s="398">
        <v>61271</v>
      </c>
      <c r="I7" s="398">
        <v>1930</v>
      </c>
      <c r="J7" s="398">
        <v>2180</v>
      </c>
    </row>
    <row r="8" spans="2:10" ht="14.4" thickTop="1" thickBot="1">
      <c r="B8" s="262" t="s">
        <v>394</v>
      </c>
      <c r="C8" s="398">
        <f t="shared" ref="C8:C12" si="1">+E8+F8+G8+H8+I8+J8</f>
        <v>27102</v>
      </c>
      <c r="D8" s="270">
        <f t="shared" ref="D8:D12" si="2">+C8/$C$6</f>
        <v>1.4466961180160694E-2</v>
      </c>
      <c r="E8" s="398">
        <v>0</v>
      </c>
      <c r="F8" s="398">
        <v>26001</v>
      </c>
      <c r="G8" s="398">
        <v>1101</v>
      </c>
      <c r="H8" s="398">
        <v>0</v>
      </c>
      <c r="I8" s="398">
        <v>0</v>
      </c>
      <c r="J8" s="398">
        <v>0</v>
      </c>
    </row>
    <row r="9" spans="2:10" ht="14.4" thickTop="1" thickBot="1">
      <c r="B9" s="262" t="s">
        <v>395</v>
      </c>
      <c r="C9" s="398">
        <f t="shared" si="1"/>
        <v>111079</v>
      </c>
      <c r="D9" s="270">
        <f t="shared" si="2"/>
        <v>5.9293616003655437E-2</v>
      </c>
      <c r="E9" s="398">
        <v>0</v>
      </c>
      <c r="F9" s="398">
        <v>106478</v>
      </c>
      <c r="G9" s="398">
        <v>4118</v>
      </c>
      <c r="H9" s="398">
        <v>182</v>
      </c>
      <c r="I9" s="398">
        <v>0</v>
      </c>
      <c r="J9" s="398">
        <v>301</v>
      </c>
    </row>
    <row r="10" spans="2:10" ht="14.4" thickTop="1" thickBot="1">
      <c r="B10" s="262" t="s">
        <v>396</v>
      </c>
      <c r="C10" s="398">
        <f t="shared" si="1"/>
        <v>2510</v>
      </c>
      <c r="D10" s="270">
        <f t="shared" si="2"/>
        <v>1.3398299963915336E-3</v>
      </c>
      <c r="E10" s="398">
        <v>0</v>
      </c>
      <c r="F10" s="398">
        <v>2278</v>
      </c>
      <c r="G10" s="398">
        <v>232</v>
      </c>
      <c r="H10" s="398">
        <v>0</v>
      </c>
      <c r="I10" s="398">
        <v>0</v>
      </c>
      <c r="J10" s="398">
        <v>0</v>
      </c>
    </row>
    <row r="11" spans="2:10" ht="14.4" thickTop="1" thickBot="1">
      <c r="B11" s="262" t="s">
        <v>1397</v>
      </c>
      <c r="C11" s="398">
        <f t="shared" si="1"/>
        <v>288</v>
      </c>
      <c r="D11" s="270">
        <f t="shared" si="2"/>
        <v>1.5373348165767398E-4</v>
      </c>
      <c r="E11" s="398">
        <v>0</v>
      </c>
      <c r="F11" s="398">
        <v>116</v>
      </c>
      <c r="G11" s="398">
        <v>172</v>
      </c>
      <c r="H11" s="398">
        <v>0</v>
      </c>
      <c r="I11" s="398">
        <v>0</v>
      </c>
      <c r="J11" s="398">
        <v>0</v>
      </c>
    </row>
    <row r="12" spans="2:10" ht="14.4" thickTop="1" thickBot="1">
      <c r="B12" s="262" t="s">
        <v>397</v>
      </c>
      <c r="C12" s="398">
        <f t="shared" si="1"/>
        <v>1772</v>
      </c>
      <c r="D12" s="270">
        <f t="shared" si="2"/>
        <v>9.4588794964374403E-4</v>
      </c>
      <c r="E12" s="398">
        <v>165</v>
      </c>
      <c r="F12" s="398">
        <v>1607</v>
      </c>
      <c r="G12" s="398">
        <v>0</v>
      </c>
      <c r="H12" s="398">
        <v>0</v>
      </c>
      <c r="I12" s="398">
        <v>0</v>
      </c>
      <c r="J12" s="398">
        <v>0</v>
      </c>
    </row>
    <row r="13" spans="2:10" ht="15" thickTop="1" thickBot="1">
      <c r="B13" s="288"/>
      <c r="C13" s="289"/>
      <c r="D13" s="289"/>
      <c r="E13" s="289"/>
      <c r="F13" s="289"/>
      <c r="G13" s="289"/>
      <c r="H13" s="289"/>
      <c r="I13" s="289"/>
      <c r="J13" s="290"/>
    </row>
    <row r="14" spans="2:10" ht="14.4" thickTop="1" thickBot="1">
      <c r="B14" s="472" t="s">
        <v>1096</v>
      </c>
      <c r="C14" s="473"/>
      <c r="D14" s="473"/>
      <c r="E14" s="473"/>
      <c r="F14" s="473"/>
      <c r="G14" s="473"/>
      <c r="H14" s="473"/>
      <c r="I14" s="473"/>
      <c r="J14" s="473"/>
    </row>
    <row r="15" spans="2:10" ht="13.8" thickTop="1">
      <c r="B15" s="80"/>
      <c r="C15" s="81"/>
      <c r="D15" s="81"/>
      <c r="E15" s="81"/>
      <c r="F15" s="81"/>
      <c r="G15" s="81"/>
      <c r="H15" s="81"/>
      <c r="I15" s="81"/>
      <c r="J15" s="81"/>
    </row>
    <row r="16" spans="2:10">
      <c r="B16" s="80"/>
      <c r="C16" s="81"/>
      <c r="D16" s="81"/>
      <c r="E16" s="81"/>
      <c r="F16" s="81"/>
      <c r="G16" s="81"/>
      <c r="H16" s="81"/>
      <c r="I16" s="81"/>
      <c r="J16" s="81"/>
    </row>
    <row r="17" spans="2:10">
      <c r="C17" s="83"/>
      <c r="D17" s="83"/>
      <c r="E17" s="83"/>
      <c r="F17" s="83"/>
      <c r="G17" s="83"/>
      <c r="H17" s="83"/>
      <c r="J17" s="119"/>
    </row>
    <row r="18" spans="2:10">
      <c r="B18" s="80"/>
      <c r="C18" s="83"/>
      <c r="D18" s="83"/>
      <c r="E18" s="83"/>
      <c r="F18" s="83"/>
      <c r="G18" s="83"/>
      <c r="H18" s="83"/>
      <c r="I18" s="119"/>
      <c r="J18" s="119"/>
    </row>
    <row r="19" spans="2:10">
      <c r="B19" s="80"/>
      <c r="C19" s="83"/>
      <c r="D19" s="83"/>
      <c r="E19" s="83"/>
      <c r="F19" s="83"/>
      <c r="G19" s="83"/>
      <c r="H19" s="83"/>
    </row>
    <row r="20" spans="2:10">
      <c r="B20" s="80"/>
      <c r="C20" s="83"/>
      <c r="D20" s="83"/>
      <c r="E20" s="83"/>
      <c r="F20" s="83"/>
      <c r="G20" s="83"/>
      <c r="H20" s="83"/>
    </row>
    <row r="21" spans="2:10">
      <c r="B21" s="80"/>
      <c r="C21" s="83"/>
      <c r="D21" s="83"/>
      <c r="E21" s="83"/>
      <c r="F21" s="83"/>
      <c r="G21" s="83"/>
      <c r="H21" s="83"/>
    </row>
    <row r="22" spans="2:10">
      <c r="B22" s="80"/>
      <c r="C22" s="83"/>
      <c r="D22" s="83"/>
      <c r="E22" s="83"/>
      <c r="F22" s="83"/>
      <c r="G22" s="83"/>
      <c r="H22" s="83"/>
    </row>
    <row r="23" spans="2:10">
      <c r="B23" s="80"/>
      <c r="C23" s="83"/>
      <c r="D23" s="83"/>
      <c r="E23" s="83"/>
      <c r="F23" s="83"/>
      <c r="G23" s="83"/>
      <c r="H23" s="83"/>
    </row>
    <row r="24" spans="2:10">
      <c r="B24" s="80"/>
      <c r="C24" s="83"/>
      <c r="D24" s="83"/>
      <c r="E24" s="83"/>
      <c r="F24" s="83"/>
      <c r="G24" s="83"/>
      <c r="H24" s="83"/>
    </row>
    <row r="25" spans="2:10">
      <c r="B25" s="82"/>
      <c r="C25" s="83"/>
      <c r="D25" s="83"/>
      <c r="E25" s="83"/>
      <c r="F25" s="83"/>
      <c r="G25" s="83"/>
      <c r="H25" s="83"/>
    </row>
    <row r="26" spans="2:10">
      <c r="B26" s="82"/>
      <c r="C26" s="83"/>
      <c r="D26" s="83"/>
      <c r="E26" s="83"/>
      <c r="F26" s="83"/>
      <c r="G26" s="83"/>
      <c r="H26" s="83"/>
    </row>
    <row r="27" spans="2:10">
      <c r="B27" s="80"/>
      <c r="C27" s="83"/>
      <c r="D27" s="83"/>
      <c r="E27" s="83"/>
      <c r="F27" s="83"/>
      <c r="G27" s="83"/>
      <c r="H27" s="83"/>
    </row>
    <row r="28" spans="2:10">
      <c r="B28" s="80"/>
      <c r="C28" s="83"/>
      <c r="D28" s="83"/>
      <c r="E28" s="83"/>
      <c r="F28" s="83"/>
      <c r="G28" s="83"/>
      <c r="H28" s="83"/>
    </row>
    <row r="29" spans="2:10">
      <c r="B29" s="80"/>
      <c r="C29" s="83"/>
      <c r="D29" s="83"/>
      <c r="E29" s="83"/>
      <c r="F29" s="83"/>
      <c r="G29" s="83"/>
      <c r="H29" s="83"/>
    </row>
    <row r="30" spans="2:10">
      <c r="B30" s="80"/>
      <c r="C30" s="83"/>
      <c r="D30" s="83"/>
      <c r="E30" s="83"/>
      <c r="F30" s="83"/>
      <c r="G30" s="83"/>
      <c r="H30" s="83"/>
    </row>
    <row r="31" spans="2:10">
      <c r="B31" s="80"/>
      <c r="C31" s="83"/>
      <c r="D31" s="83"/>
      <c r="E31" s="83"/>
      <c r="F31" s="83"/>
      <c r="G31" s="83"/>
      <c r="H31" s="83"/>
    </row>
    <row r="32" spans="2:10">
      <c r="B32" s="80"/>
      <c r="C32" s="83"/>
      <c r="D32" s="83"/>
      <c r="E32" s="83"/>
      <c r="F32" s="83"/>
      <c r="G32" s="83"/>
      <c r="H32" s="83"/>
    </row>
    <row r="33" spans="2:8">
      <c r="B33" s="80"/>
      <c r="C33" s="83"/>
      <c r="D33" s="83"/>
      <c r="E33" s="83"/>
      <c r="F33" s="83"/>
      <c r="G33" s="83"/>
      <c r="H33" s="83"/>
    </row>
    <row r="34" spans="2:8">
      <c r="B34" s="84"/>
      <c r="C34" s="83"/>
      <c r="D34" s="83"/>
      <c r="E34" s="83"/>
      <c r="F34" s="83"/>
      <c r="G34" s="83"/>
      <c r="H34" s="83"/>
    </row>
    <row r="35" spans="2:8">
      <c r="B35" s="82"/>
      <c r="C35" s="83"/>
      <c r="D35" s="83"/>
      <c r="E35" s="83"/>
      <c r="F35" s="83"/>
      <c r="G35" s="83"/>
      <c r="H35" s="83"/>
    </row>
    <row r="36" spans="2:8">
      <c r="B36" s="80"/>
      <c r="C36" s="83"/>
      <c r="D36" s="83"/>
      <c r="E36" s="83"/>
      <c r="F36" s="83"/>
      <c r="G36" s="83"/>
      <c r="H36" s="83"/>
    </row>
    <row r="37" spans="2:8">
      <c r="B37" s="80"/>
      <c r="C37" s="83"/>
      <c r="D37" s="83"/>
      <c r="E37" s="83"/>
      <c r="F37" s="83"/>
      <c r="G37" s="83"/>
      <c r="H37" s="83"/>
    </row>
    <row r="38" spans="2:8">
      <c r="B38" s="80"/>
      <c r="C38" s="83"/>
      <c r="D38" s="83"/>
      <c r="E38" s="83"/>
      <c r="F38" s="83"/>
      <c r="G38" s="83"/>
      <c r="H38" s="83"/>
    </row>
    <row r="39" spans="2:8">
      <c r="B39" s="80"/>
      <c r="C39" s="83"/>
      <c r="D39" s="83"/>
      <c r="E39" s="83"/>
      <c r="F39" s="83"/>
      <c r="G39" s="83"/>
      <c r="H39" s="83"/>
    </row>
    <row r="40" spans="2:8">
      <c r="B40" s="80"/>
      <c r="C40" s="83"/>
      <c r="D40" s="83"/>
      <c r="E40" s="83"/>
      <c r="F40" s="83"/>
      <c r="G40" s="83"/>
      <c r="H40" s="83"/>
    </row>
    <row r="41" spans="2:8">
      <c r="B41" s="80"/>
      <c r="C41" s="83"/>
      <c r="D41" s="83"/>
      <c r="E41" s="83"/>
      <c r="F41" s="83"/>
      <c r="G41" s="83"/>
      <c r="H41" s="83"/>
    </row>
    <row r="42" spans="2:8">
      <c r="B42" s="85"/>
      <c r="C42" s="83"/>
      <c r="D42" s="83"/>
      <c r="E42" s="83"/>
      <c r="F42" s="83"/>
      <c r="G42" s="83"/>
      <c r="H42" s="83"/>
    </row>
    <row r="43" spans="2:8">
      <c r="B43" s="85"/>
      <c r="C43" s="83"/>
      <c r="D43" s="83"/>
      <c r="E43" s="83"/>
      <c r="F43" s="83"/>
      <c r="G43" s="83"/>
      <c r="H43" s="83"/>
    </row>
    <row r="44" spans="2:8">
      <c r="B44" s="86"/>
      <c r="C44" s="83"/>
      <c r="D44" s="83"/>
      <c r="E44" s="83"/>
      <c r="F44" s="83"/>
      <c r="G44" s="83"/>
      <c r="H44" s="83"/>
    </row>
    <row r="45" spans="2:8">
      <c r="C45" s="87"/>
      <c r="D45" s="87"/>
      <c r="E45" s="87"/>
      <c r="F45" s="87"/>
      <c r="G45" s="87"/>
      <c r="H45" s="87"/>
    </row>
    <row r="46" spans="2:8">
      <c r="B46" s="88"/>
      <c r="C46" s="89"/>
      <c r="D46" s="89"/>
      <c r="E46" s="89"/>
      <c r="F46" s="89"/>
      <c r="G46" s="89"/>
      <c r="H46" s="89"/>
    </row>
    <row r="47" spans="2:8">
      <c r="B47" s="90"/>
      <c r="C47" s="89"/>
      <c r="D47" s="89"/>
      <c r="E47" s="89"/>
      <c r="F47" s="89"/>
      <c r="G47" s="89"/>
      <c r="H47" s="89"/>
    </row>
    <row r="48" spans="2:8">
      <c r="B48" s="91"/>
      <c r="C48" s="89"/>
      <c r="D48" s="89"/>
      <c r="E48" s="89"/>
      <c r="F48" s="89"/>
      <c r="G48" s="89"/>
      <c r="H48" s="89"/>
    </row>
    <row r="49" spans="2:8">
      <c r="B49" s="91"/>
      <c r="C49" s="89"/>
      <c r="D49" s="89"/>
      <c r="E49" s="89"/>
      <c r="F49" s="89"/>
      <c r="G49" s="89"/>
      <c r="H49" s="89"/>
    </row>
    <row r="50" spans="2:8">
      <c r="B50" s="91"/>
      <c r="C50" s="89"/>
      <c r="D50" s="89"/>
      <c r="E50" s="89"/>
      <c r="F50" s="89"/>
      <c r="G50" s="89"/>
      <c r="H50" s="89"/>
    </row>
    <row r="51" spans="2:8">
      <c r="B51" s="90"/>
      <c r="C51" s="89"/>
      <c r="D51" s="89"/>
      <c r="E51" s="89"/>
      <c r="F51" s="89"/>
      <c r="G51" s="89"/>
      <c r="H51" s="89"/>
    </row>
    <row r="52" spans="2:8">
      <c r="B52" s="91"/>
      <c r="C52" s="89"/>
      <c r="D52" s="89"/>
      <c r="E52" s="89"/>
      <c r="F52" s="89"/>
      <c r="G52" s="89"/>
      <c r="H52" s="89"/>
    </row>
    <row r="53" spans="2:8">
      <c r="B53" s="86"/>
      <c r="C53" s="89"/>
      <c r="D53" s="89"/>
      <c r="E53" s="89"/>
      <c r="F53" s="89"/>
      <c r="G53" s="89"/>
      <c r="H53" s="89"/>
    </row>
    <row r="54" spans="2:8">
      <c r="B54" s="91"/>
      <c r="C54" s="89"/>
      <c r="D54" s="89"/>
      <c r="E54" s="89"/>
      <c r="F54" s="89"/>
      <c r="G54" s="89"/>
      <c r="H54" s="89"/>
    </row>
    <row r="55" spans="2:8">
      <c r="B55" s="91"/>
      <c r="C55" s="89"/>
      <c r="D55" s="89"/>
      <c r="E55" s="89"/>
      <c r="F55" s="89"/>
      <c r="G55" s="89"/>
      <c r="H55" s="89"/>
    </row>
    <row r="56" spans="2:8">
      <c r="B56" s="551"/>
      <c r="C56" s="551"/>
      <c r="D56" s="551"/>
      <c r="E56" s="551"/>
      <c r="F56" s="551"/>
      <c r="G56" s="551"/>
      <c r="H56" s="551"/>
    </row>
    <row r="57" spans="2:8">
      <c r="B57" s="91"/>
    </row>
    <row r="58" spans="2:8">
      <c r="B58" s="91"/>
    </row>
    <row r="61" spans="2:8">
      <c r="B61" s="548"/>
      <c r="C61" s="548"/>
      <c r="D61" s="548"/>
      <c r="E61" s="548"/>
      <c r="F61" s="548"/>
      <c r="G61" s="548"/>
      <c r="H61" s="548"/>
    </row>
    <row r="62" spans="2:8">
      <c r="B62" s="548"/>
      <c r="C62" s="548"/>
      <c r="D62" s="548"/>
      <c r="E62" s="548"/>
      <c r="F62" s="548"/>
      <c r="G62" s="548"/>
      <c r="H62" s="548"/>
    </row>
    <row r="63" spans="2:8">
      <c r="B63" s="548"/>
      <c r="C63" s="548"/>
      <c r="D63" s="548"/>
      <c r="E63" s="548"/>
      <c r="F63" s="548"/>
      <c r="G63" s="548"/>
      <c r="H63" s="548"/>
    </row>
    <row r="64" spans="2:8">
      <c r="B64" s="548"/>
      <c r="C64" s="548"/>
      <c r="D64" s="548"/>
      <c r="E64" s="548"/>
      <c r="F64" s="548"/>
      <c r="G64" s="548"/>
      <c r="H64" s="548"/>
    </row>
    <row r="65" spans="2:8">
      <c r="B65" s="548"/>
      <c r="C65" s="548"/>
      <c r="D65" s="548"/>
      <c r="E65" s="548"/>
      <c r="F65" s="548"/>
      <c r="G65" s="548"/>
      <c r="H65" s="548"/>
    </row>
    <row r="66" spans="2:8">
      <c r="B66" s="550"/>
      <c r="C66" s="549"/>
      <c r="D66" s="93"/>
      <c r="E66" s="548"/>
      <c r="F66" s="548"/>
      <c r="G66" s="548"/>
      <c r="H66" s="548"/>
    </row>
    <row r="67" spans="2:8">
      <c r="B67" s="550"/>
      <c r="C67" s="549"/>
      <c r="D67" s="93"/>
      <c r="E67" s="92"/>
      <c r="F67" s="92"/>
      <c r="G67" s="94"/>
      <c r="H67" s="94"/>
    </row>
    <row r="68" spans="2:8">
      <c r="B68" s="550"/>
      <c r="C68" s="549"/>
      <c r="D68" s="93"/>
      <c r="E68" s="92"/>
      <c r="F68" s="92"/>
      <c r="G68" s="95"/>
      <c r="H68" s="95"/>
    </row>
    <row r="69" spans="2:8">
      <c r="B69" s="90"/>
      <c r="C69" s="96"/>
      <c r="D69" s="96"/>
      <c r="E69" s="96"/>
      <c r="F69" s="96"/>
      <c r="G69" s="97"/>
      <c r="H69" s="97"/>
    </row>
    <row r="70" spans="2:8">
      <c r="C70" s="96"/>
      <c r="D70" s="96"/>
      <c r="E70" s="96"/>
      <c r="F70" s="96"/>
      <c r="G70" s="97"/>
      <c r="H70" s="97"/>
    </row>
    <row r="71" spans="2:8">
      <c r="C71" s="96"/>
      <c r="D71" s="96"/>
      <c r="E71" s="96"/>
      <c r="F71" s="96"/>
      <c r="G71" s="97"/>
      <c r="H71" s="97"/>
    </row>
    <row r="72" spans="2:8">
      <c r="C72" s="96"/>
      <c r="D72" s="96"/>
      <c r="E72" s="96"/>
      <c r="F72" s="96"/>
      <c r="G72" s="97"/>
      <c r="H72" s="97"/>
    </row>
    <row r="73" spans="2:8">
      <c r="C73" s="96"/>
      <c r="D73" s="96"/>
      <c r="E73" s="96"/>
      <c r="F73" s="96"/>
      <c r="G73" s="97"/>
      <c r="H73" s="97"/>
    </row>
    <row r="74" spans="2:8">
      <c r="C74" s="96"/>
      <c r="D74" s="96"/>
      <c r="E74" s="96"/>
      <c r="F74" s="96"/>
      <c r="G74" s="97"/>
      <c r="H74" s="97"/>
    </row>
    <row r="75" spans="2:8">
      <c r="B75" s="86"/>
      <c r="C75" s="96"/>
      <c r="D75" s="96"/>
      <c r="E75" s="96"/>
      <c r="F75" s="96"/>
      <c r="G75" s="97"/>
      <c r="H75" s="97"/>
    </row>
    <row r="76" spans="2:8">
      <c r="C76" s="96"/>
      <c r="D76" s="96"/>
      <c r="E76" s="96"/>
      <c r="F76" s="96"/>
      <c r="G76" s="97"/>
      <c r="H76" s="97"/>
    </row>
    <row r="77" spans="2:8">
      <c r="B77" s="90"/>
      <c r="C77" s="98"/>
      <c r="D77" s="98"/>
      <c r="E77" s="98"/>
      <c r="F77" s="98"/>
      <c r="G77" s="99"/>
      <c r="H77" s="99"/>
    </row>
    <row r="78" spans="2:8">
      <c r="C78" s="96"/>
      <c r="D78" s="96"/>
      <c r="E78" s="96"/>
      <c r="F78" s="96"/>
      <c r="G78" s="97"/>
      <c r="H78" s="97"/>
    </row>
    <row r="79" spans="2:8">
      <c r="C79" s="96"/>
      <c r="D79" s="96"/>
      <c r="E79" s="96"/>
      <c r="F79" s="96"/>
      <c r="G79" s="97"/>
      <c r="H79" s="97"/>
    </row>
    <row r="80" spans="2:8">
      <c r="C80" s="96"/>
      <c r="D80" s="96"/>
      <c r="E80" s="96"/>
      <c r="F80" s="96"/>
      <c r="G80" s="97"/>
      <c r="H80" s="97"/>
    </row>
    <row r="81" spans="2:8">
      <c r="C81" s="96"/>
      <c r="D81" s="96"/>
      <c r="E81" s="96"/>
      <c r="F81" s="96"/>
      <c r="G81" s="97"/>
      <c r="H81" s="97"/>
    </row>
    <row r="82" spans="2:8">
      <c r="C82" s="96"/>
      <c r="D82" s="96"/>
      <c r="E82" s="96"/>
      <c r="F82" s="96"/>
      <c r="G82" s="97"/>
      <c r="H82" s="97"/>
    </row>
    <row r="83" spans="2:8">
      <c r="C83" s="100"/>
      <c r="D83" s="100"/>
      <c r="E83" s="100"/>
      <c r="F83" s="100"/>
      <c r="G83" s="97"/>
      <c r="H83" s="97"/>
    </row>
    <row r="84" spans="2:8">
      <c r="B84" s="86"/>
      <c r="C84" s="100"/>
      <c r="D84" s="100"/>
      <c r="E84" s="100"/>
      <c r="F84" s="100"/>
      <c r="G84" s="97"/>
      <c r="H84" s="97"/>
    </row>
    <row r="85" spans="2:8">
      <c r="C85" s="100"/>
      <c r="D85" s="100"/>
      <c r="E85" s="100"/>
      <c r="F85" s="100"/>
      <c r="G85" s="97"/>
      <c r="H85" s="97"/>
    </row>
    <row r="86" spans="2:8">
      <c r="B86" s="101"/>
      <c r="C86" s="96"/>
      <c r="D86" s="96"/>
      <c r="E86" s="96"/>
      <c r="F86" s="96"/>
      <c r="G86" s="97"/>
      <c r="H86" s="97"/>
    </row>
    <row r="87" spans="2:8">
      <c r="C87" s="102"/>
      <c r="D87" s="102"/>
      <c r="E87" s="102"/>
      <c r="F87" s="102"/>
      <c r="G87" s="102"/>
      <c r="H87" s="102"/>
    </row>
    <row r="88" spans="2:8">
      <c r="C88" s="102"/>
      <c r="D88" s="102"/>
      <c r="E88" s="102"/>
      <c r="F88" s="102"/>
      <c r="G88" s="102"/>
      <c r="H88" s="102"/>
    </row>
    <row r="89" spans="2:8">
      <c r="C89" s="102"/>
      <c r="D89" s="102"/>
      <c r="E89" s="102"/>
      <c r="F89" s="102"/>
      <c r="G89" s="102"/>
      <c r="H89" s="102"/>
    </row>
    <row r="90" spans="2:8">
      <c r="C90" s="102"/>
      <c r="D90" s="102"/>
      <c r="E90" s="102"/>
      <c r="F90" s="102"/>
      <c r="G90" s="102"/>
      <c r="H90" s="102"/>
    </row>
    <row r="91" spans="2:8">
      <c r="C91" s="102"/>
      <c r="D91" s="102"/>
      <c r="E91" s="102"/>
      <c r="F91" s="102"/>
      <c r="G91" s="102"/>
      <c r="H91" s="102"/>
    </row>
    <row r="92" spans="2:8">
      <c r="C92" s="102"/>
      <c r="D92" s="102"/>
      <c r="E92" s="102"/>
      <c r="F92" s="102"/>
      <c r="G92" s="102"/>
      <c r="H92" s="102"/>
    </row>
    <row r="93" spans="2:8">
      <c r="C93" s="102"/>
      <c r="D93" s="102"/>
      <c r="E93" s="102"/>
      <c r="F93" s="102"/>
      <c r="G93" s="102"/>
      <c r="H93" s="102"/>
    </row>
    <row r="94" spans="2:8">
      <c r="B94" s="86"/>
      <c r="C94" s="100"/>
      <c r="D94" s="100"/>
      <c r="E94" s="100"/>
      <c r="F94" s="100"/>
      <c r="G94" s="100"/>
      <c r="H94" s="100"/>
    </row>
    <row r="95" spans="2:8">
      <c r="C95" s="100"/>
      <c r="D95" s="100"/>
      <c r="E95" s="100"/>
      <c r="F95" s="100"/>
      <c r="G95" s="100"/>
      <c r="H95" s="100"/>
    </row>
    <row r="96" spans="2:8">
      <c r="B96" s="533"/>
      <c r="C96" s="533"/>
      <c r="D96" s="533"/>
      <c r="E96" s="533"/>
      <c r="F96" s="533"/>
      <c r="G96" s="533"/>
      <c r="H96" s="533"/>
    </row>
    <row r="97" spans="2:8">
      <c r="B97" s="5"/>
    </row>
    <row r="98" spans="2:8">
      <c r="B98" s="548"/>
      <c r="C98" s="548"/>
      <c r="D98" s="548"/>
      <c r="E98" s="548"/>
      <c r="F98" s="548"/>
      <c r="G98" s="548"/>
      <c r="H98" s="548"/>
    </row>
    <row r="99" spans="2:8">
      <c r="B99" s="548"/>
      <c r="C99" s="548"/>
      <c r="D99" s="548"/>
      <c r="E99" s="548"/>
      <c r="F99" s="548"/>
      <c r="G99" s="548"/>
      <c r="H99" s="548"/>
    </row>
    <row r="100" spans="2:8">
      <c r="B100" s="548"/>
      <c r="C100" s="548"/>
      <c r="D100" s="548"/>
      <c r="E100" s="548"/>
      <c r="F100" s="548"/>
      <c r="G100" s="548"/>
      <c r="H100" s="548"/>
    </row>
    <row r="101" spans="2:8">
      <c r="B101" s="548"/>
      <c r="C101" s="548"/>
      <c r="D101" s="548"/>
      <c r="E101" s="548"/>
      <c r="F101" s="548"/>
      <c r="G101" s="548"/>
      <c r="H101" s="548"/>
    </row>
    <row r="102" spans="2:8">
      <c r="B102" s="550"/>
      <c r="C102" s="549"/>
      <c r="D102" s="93"/>
      <c r="E102" s="548"/>
      <c r="F102" s="548"/>
      <c r="G102" s="548"/>
      <c r="H102" s="548"/>
    </row>
    <row r="103" spans="2:8">
      <c r="B103" s="550"/>
      <c r="C103" s="549"/>
      <c r="D103" s="93"/>
      <c r="E103" s="92"/>
      <c r="F103" s="92"/>
      <c r="G103" s="94"/>
      <c r="H103" s="94"/>
    </row>
    <row r="104" spans="2:8">
      <c r="B104" s="550"/>
      <c r="C104" s="549"/>
      <c r="D104" s="93"/>
      <c r="E104" s="92"/>
      <c r="F104" s="92"/>
      <c r="G104" s="95"/>
      <c r="H104" s="95"/>
    </row>
    <row r="105" spans="2:8">
      <c r="B105" s="85"/>
      <c r="C105" s="103"/>
      <c r="D105" s="103"/>
      <c r="E105" s="103"/>
      <c r="F105" s="103"/>
      <c r="G105" s="103"/>
      <c r="H105" s="103"/>
    </row>
    <row r="106" spans="2:8">
      <c r="B106" s="90"/>
      <c r="C106" s="100"/>
      <c r="D106" s="100"/>
      <c r="E106" s="100"/>
      <c r="F106" s="100"/>
      <c r="G106" s="100"/>
      <c r="H106" s="100"/>
    </row>
    <row r="107" spans="2:8">
      <c r="B107" s="85"/>
      <c r="C107" s="100"/>
      <c r="D107" s="100"/>
      <c r="E107" s="100"/>
      <c r="F107" s="100"/>
      <c r="G107" s="100"/>
      <c r="H107" s="100"/>
    </row>
    <row r="108" spans="2:8">
      <c r="B108" s="85"/>
      <c r="C108" s="100"/>
      <c r="D108" s="100"/>
      <c r="E108" s="100"/>
      <c r="F108" s="100"/>
      <c r="G108" s="100"/>
      <c r="H108" s="100"/>
    </row>
    <row r="109" spans="2:8">
      <c r="B109" s="85"/>
      <c r="C109" s="100"/>
      <c r="D109" s="100"/>
      <c r="E109" s="100"/>
      <c r="F109" s="100"/>
      <c r="G109" s="100"/>
      <c r="H109" s="100"/>
    </row>
    <row r="110" spans="2:8">
      <c r="B110" s="85"/>
      <c r="C110" s="100"/>
      <c r="D110" s="100"/>
      <c r="E110" s="100"/>
      <c r="F110" s="100"/>
      <c r="G110" s="100"/>
      <c r="H110" s="100"/>
    </row>
    <row r="111" spans="2:8">
      <c r="B111" s="85"/>
      <c r="C111" s="100"/>
      <c r="D111" s="100"/>
      <c r="E111" s="100"/>
      <c r="F111" s="100"/>
      <c r="G111" s="100"/>
      <c r="H111" s="100"/>
    </row>
    <row r="112" spans="2:8">
      <c r="B112" s="86"/>
      <c r="C112" s="100"/>
      <c r="D112" s="100"/>
      <c r="E112" s="100"/>
      <c r="F112" s="100"/>
      <c r="G112" s="100"/>
      <c r="H112" s="100"/>
    </row>
    <row r="113" spans="2:8">
      <c r="B113" s="85"/>
      <c r="C113" s="100"/>
      <c r="D113" s="100"/>
      <c r="E113" s="100"/>
      <c r="F113" s="100"/>
      <c r="G113" s="100"/>
      <c r="H113" s="100"/>
    </row>
    <row r="114" spans="2:8">
      <c r="B114" s="90"/>
      <c r="C114" s="100"/>
      <c r="D114" s="100"/>
      <c r="E114" s="100"/>
      <c r="F114" s="100"/>
      <c r="G114" s="100"/>
      <c r="H114" s="100"/>
    </row>
    <row r="115" spans="2:8">
      <c r="B115" s="85"/>
      <c r="C115" s="100"/>
      <c r="D115" s="100"/>
      <c r="E115" s="100"/>
      <c r="F115" s="100"/>
      <c r="G115" s="100"/>
      <c r="H115" s="100"/>
    </row>
    <row r="116" spans="2:8">
      <c r="B116" s="85"/>
      <c r="C116" s="100"/>
      <c r="D116" s="100"/>
      <c r="E116" s="100"/>
      <c r="F116" s="100"/>
      <c r="G116" s="100"/>
      <c r="H116" s="100"/>
    </row>
    <row r="117" spans="2:8">
      <c r="B117" s="85"/>
      <c r="C117" s="100"/>
      <c r="D117" s="100"/>
      <c r="E117" s="100"/>
      <c r="F117" s="100"/>
      <c r="G117" s="100"/>
      <c r="H117" s="100"/>
    </row>
    <row r="118" spans="2:8">
      <c r="B118" s="85"/>
      <c r="C118" s="100"/>
      <c r="D118" s="100"/>
      <c r="E118" s="100"/>
      <c r="F118" s="100"/>
      <c r="G118" s="100"/>
      <c r="H118" s="100"/>
    </row>
    <row r="119" spans="2:8">
      <c r="B119" s="85"/>
      <c r="C119" s="100"/>
      <c r="D119" s="100"/>
      <c r="E119" s="100"/>
      <c r="F119" s="100"/>
      <c r="G119" s="100"/>
      <c r="H119" s="100"/>
    </row>
    <row r="120" spans="2:8">
      <c r="B120" s="85"/>
      <c r="C120" s="100"/>
      <c r="D120" s="100"/>
      <c r="E120" s="100"/>
      <c r="F120" s="100"/>
      <c r="G120" s="100"/>
      <c r="H120" s="100"/>
    </row>
    <row r="121" spans="2:8">
      <c r="B121" s="86"/>
      <c r="C121" s="100"/>
      <c r="D121" s="100"/>
      <c r="E121" s="100"/>
      <c r="F121" s="100"/>
      <c r="G121" s="100"/>
      <c r="H121" s="100"/>
    </row>
    <row r="122" spans="2:8">
      <c r="B122" s="85"/>
      <c r="C122" s="100"/>
      <c r="D122" s="100"/>
      <c r="E122" s="100"/>
      <c r="F122" s="100"/>
      <c r="G122" s="100"/>
      <c r="H122" s="100"/>
    </row>
    <row r="123" spans="2:8">
      <c r="B123" s="85"/>
      <c r="C123" s="100"/>
      <c r="D123" s="100"/>
      <c r="E123" s="100"/>
      <c r="F123" s="100"/>
      <c r="G123" s="100"/>
      <c r="H123" s="100"/>
    </row>
    <row r="124" spans="2:8">
      <c r="B124" s="90"/>
      <c r="C124" s="100"/>
      <c r="D124" s="100"/>
      <c r="E124" s="100"/>
      <c r="F124" s="100"/>
      <c r="G124" s="100"/>
      <c r="H124" s="100"/>
    </row>
    <row r="125" spans="2:8">
      <c r="B125" s="85"/>
      <c r="C125" s="100"/>
      <c r="D125" s="100"/>
      <c r="E125" s="100"/>
      <c r="F125" s="100"/>
      <c r="G125" s="100"/>
      <c r="H125" s="100"/>
    </row>
    <row r="126" spans="2:8">
      <c r="B126" s="85"/>
      <c r="C126" s="100"/>
      <c r="D126" s="100"/>
      <c r="E126" s="100"/>
      <c r="F126" s="100"/>
      <c r="G126" s="100"/>
      <c r="H126" s="100"/>
    </row>
    <row r="127" spans="2:8">
      <c r="B127" s="85"/>
      <c r="C127" s="100"/>
      <c r="D127" s="100"/>
      <c r="E127" s="100"/>
      <c r="F127" s="100"/>
      <c r="G127" s="100"/>
      <c r="H127" s="100"/>
    </row>
    <row r="128" spans="2:8">
      <c r="B128" s="85"/>
      <c r="C128" s="100"/>
      <c r="D128" s="100"/>
      <c r="E128" s="100"/>
      <c r="F128" s="100"/>
      <c r="G128" s="100"/>
      <c r="H128" s="100"/>
    </row>
    <row r="129" spans="2:8">
      <c r="B129" s="85"/>
      <c r="C129" s="100"/>
      <c r="D129" s="100"/>
      <c r="E129" s="100"/>
      <c r="F129" s="100"/>
      <c r="G129" s="100"/>
      <c r="H129" s="100"/>
    </row>
    <row r="130" spans="2:8">
      <c r="B130" s="86"/>
      <c r="C130" s="100"/>
      <c r="D130" s="100"/>
      <c r="E130" s="100"/>
      <c r="F130" s="100"/>
      <c r="G130" s="100"/>
      <c r="H130" s="100"/>
    </row>
    <row r="131" spans="2:8">
      <c r="B131" s="85"/>
      <c r="C131" s="100"/>
      <c r="D131" s="100"/>
      <c r="E131" s="100"/>
      <c r="F131" s="100"/>
      <c r="G131" s="100"/>
      <c r="H131" s="100"/>
    </row>
    <row r="132" spans="2:8">
      <c r="B132" s="90"/>
      <c r="C132" s="100"/>
      <c r="D132" s="100"/>
      <c r="E132" s="100"/>
      <c r="F132" s="100"/>
      <c r="G132" s="100"/>
      <c r="H132" s="100"/>
    </row>
    <row r="133" spans="2:8">
      <c r="B133" s="85"/>
      <c r="C133" s="100"/>
      <c r="D133" s="100"/>
      <c r="E133" s="100"/>
      <c r="F133" s="100"/>
      <c r="G133" s="100"/>
      <c r="H133" s="100"/>
    </row>
    <row r="134" spans="2:8">
      <c r="B134" s="85"/>
      <c r="C134" s="100"/>
      <c r="D134" s="100"/>
      <c r="E134" s="100"/>
      <c r="F134" s="100"/>
      <c r="G134" s="100"/>
      <c r="H134" s="100"/>
    </row>
    <row r="135" spans="2:8">
      <c r="B135" s="85"/>
      <c r="C135" s="100"/>
      <c r="D135" s="100"/>
      <c r="E135" s="100"/>
      <c r="F135" s="100"/>
      <c r="G135" s="97"/>
      <c r="H135" s="97"/>
    </row>
    <row r="136" spans="2:8">
      <c r="B136" s="85"/>
      <c r="C136" s="100"/>
      <c r="D136" s="100"/>
      <c r="E136" s="100"/>
      <c r="F136" s="100"/>
      <c r="G136" s="97"/>
      <c r="H136" s="97"/>
    </row>
    <row r="137" spans="2:8">
      <c r="B137" s="85"/>
      <c r="C137" s="100"/>
      <c r="D137" s="100"/>
      <c r="E137" s="100"/>
      <c r="F137" s="100"/>
      <c r="G137" s="97"/>
      <c r="H137" s="97"/>
    </row>
    <row r="138" spans="2:8">
      <c r="B138" s="85"/>
      <c r="C138" s="104"/>
      <c r="D138" s="104"/>
      <c r="E138" s="104"/>
      <c r="F138" s="100"/>
      <c r="G138" s="97"/>
      <c r="H138" s="97"/>
    </row>
    <row r="139" spans="2:8">
      <c r="B139" s="86"/>
      <c r="C139" s="104"/>
      <c r="D139" s="104"/>
      <c r="E139" s="104"/>
      <c r="F139" s="100"/>
      <c r="G139" s="97"/>
      <c r="H139" s="97"/>
    </row>
    <row r="140" spans="2:8">
      <c r="B140" s="105"/>
      <c r="C140" s="104"/>
      <c r="D140" s="104"/>
      <c r="E140" s="104"/>
      <c r="F140" s="100"/>
      <c r="G140" s="97"/>
      <c r="H140" s="97"/>
    </row>
    <row r="141" spans="2:8">
      <c r="B141" s="533"/>
      <c r="C141" s="533"/>
      <c r="D141" s="533"/>
      <c r="E141" s="533"/>
      <c r="F141" s="533"/>
      <c r="G141" s="533"/>
      <c r="H141" s="533"/>
    </row>
    <row r="142" spans="2:8">
      <c r="B142" s="5"/>
    </row>
    <row r="143" spans="2:8">
      <c r="B143" s="548"/>
      <c r="C143" s="548"/>
      <c r="D143" s="548"/>
      <c r="E143" s="548"/>
      <c r="F143" s="548"/>
      <c r="G143" s="548"/>
      <c r="H143" s="548"/>
    </row>
    <row r="144" spans="2:8">
      <c r="B144" s="548"/>
      <c r="C144" s="548"/>
      <c r="D144" s="548"/>
      <c r="E144" s="548"/>
      <c r="F144" s="548"/>
      <c r="G144" s="548"/>
      <c r="H144" s="548"/>
    </row>
    <row r="145" spans="2:8">
      <c r="B145" s="548"/>
      <c r="C145" s="548"/>
      <c r="D145" s="548"/>
      <c r="E145" s="548"/>
      <c r="F145" s="548"/>
      <c r="G145" s="548"/>
      <c r="H145" s="548"/>
    </row>
    <row r="146" spans="2:8">
      <c r="B146" s="548"/>
      <c r="C146" s="548"/>
      <c r="D146" s="548"/>
      <c r="E146" s="548"/>
      <c r="F146" s="548"/>
      <c r="G146" s="548"/>
      <c r="H146" s="548"/>
    </row>
    <row r="147" spans="2:8">
      <c r="B147" s="548"/>
      <c r="C147" s="548"/>
      <c r="D147" s="548"/>
      <c r="E147" s="548"/>
      <c r="F147" s="548"/>
      <c r="G147" s="548"/>
      <c r="H147" s="548"/>
    </row>
    <row r="148" spans="2:8">
      <c r="B148" s="5"/>
      <c r="C148" s="5"/>
      <c r="D148" s="5"/>
      <c r="E148" s="5"/>
      <c r="G148" s="97"/>
      <c r="H148" s="97"/>
    </row>
    <row r="149" spans="2:8">
      <c r="B149" s="550"/>
      <c r="C149" s="549"/>
      <c r="D149" s="93"/>
      <c r="E149" s="548"/>
      <c r="F149" s="548"/>
      <c r="G149" s="548"/>
      <c r="H149" s="548"/>
    </row>
    <row r="150" spans="2:8">
      <c r="B150" s="550"/>
      <c r="C150" s="549"/>
      <c r="D150" s="93"/>
      <c r="E150" s="92"/>
      <c r="F150" s="92"/>
      <c r="G150" s="94"/>
      <c r="H150" s="94"/>
    </row>
    <row r="151" spans="2:8">
      <c r="B151" s="550"/>
      <c r="C151" s="549"/>
      <c r="D151" s="93"/>
      <c r="E151" s="92"/>
      <c r="F151" s="92"/>
      <c r="G151" s="95"/>
      <c r="H151" s="95"/>
    </row>
    <row r="152" spans="2:8">
      <c r="B152" s="90"/>
      <c r="C152" s="96"/>
      <c r="D152" s="96"/>
      <c r="E152" s="96"/>
      <c r="F152" s="96"/>
      <c r="G152" s="97"/>
      <c r="H152" s="97"/>
    </row>
    <row r="153" spans="2:8">
      <c r="B153" s="90"/>
      <c r="C153" s="5"/>
      <c r="D153" s="5"/>
      <c r="E153" s="5"/>
      <c r="G153" s="97"/>
      <c r="H153" s="97"/>
    </row>
    <row r="154" spans="2:8">
      <c r="B154" s="85"/>
      <c r="C154" s="87"/>
      <c r="D154" s="87"/>
      <c r="E154" s="87"/>
      <c r="F154" s="87"/>
      <c r="G154" s="87"/>
      <c r="H154" s="87"/>
    </row>
    <row r="155" spans="2:8">
      <c r="B155" s="90"/>
      <c r="C155" s="102"/>
      <c r="D155" s="102"/>
      <c r="E155" s="102"/>
      <c r="F155" s="102"/>
      <c r="G155" s="102"/>
      <c r="H155" s="102"/>
    </row>
    <row r="156" spans="2:8">
      <c r="B156" s="85"/>
      <c r="C156" s="102"/>
      <c r="D156" s="102"/>
      <c r="E156" s="102"/>
      <c r="F156" s="102"/>
      <c r="G156" s="102"/>
      <c r="H156" s="102"/>
    </row>
    <row r="157" spans="2:8">
      <c r="B157" s="85"/>
      <c r="C157" s="102"/>
      <c r="D157" s="102"/>
      <c r="E157" s="102"/>
      <c r="F157" s="102"/>
      <c r="G157" s="102"/>
      <c r="H157" s="102"/>
    </row>
    <row r="158" spans="2:8">
      <c r="B158" s="85"/>
      <c r="C158" s="102"/>
      <c r="D158" s="102"/>
      <c r="E158" s="102"/>
      <c r="F158" s="102"/>
      <c r="G158" s="102"/>
      <c r="H158" s="102"/>
    </row>
    <row r="159" spans="2:8">
      <c r="B159" s="85"/>
      <c r="C159" s="102"/>
      <c r="D159" s="102"/>
      <c r="E159" s="102"/>
      <c r="F159" s="102"/>
      <c r="G159" s="102"/>
      <c r="H159" s="102"/>
    </row>
    <row r="160" spans="2:8">
      <c r="B160" s="85"/>
      <c r="C160" s="106"/>
      <c r="D160" s="106"/>
      <c r="E160" s="107"/>
      <c r="F160" s="106"/>
      <c r="G160" s="108"/>
      <c r="H160" s="108"/>
    </row>
    <row r="161" spans="2:8">
      <c r="B161" s="85"/>
      <c r="C161" s="108"/>
      <c r="D161" s="108"/>
      <c r="E161" s="108"/>
      <c r="F161" s="108"/>
      <c r="G161" s="108"/>
      <c r="H161" s="108"/>
    </row>
    <row r="162" spans="2:8">
      <c r="B162" s="86"/>
      <c r="C162" s="108"/>
      <c r="D162" s="108"/>
      <c r="E162" s="108"/>
      <c r="F162" s="108"/>
      <c r="G162" s="108"/>
      <c r="H162" s="108"/>
    </row>
    <row r="163" spans="2:8">
      <c r="B163" s="85"/>
      <c r="C163" s="108"/>
      <c r="D163" s="108"/>
      <c r="E163" s="108"/>
      <c r="F163" s="108"/>
      <c r="G163" s="108"/>
      <c r="H163" s="108"/>
    </row>
    <row r="164" spans="2:8">
      <c r="B164" s="5"/>
      <c r="C164" s="109"/>
      <c r="D164" s="109"/>
      <c r="E164" s="5"/>
      <c r="G164" s="97"/>
      <c r="H164" s="97"/>
    </row>
    <row r="165" spans="2:8">
      <c r="B165" s="90"/>
      <c r="C165" s="5"/>
      <c r="D165" s="5"/>
      <c r="E165" s="5"/>
      <c r="G165" s="97"/>
      <c r="H165" s="97"/>
    </row>
    <row r="166" spans="2:8">
      <c r="C166" s="102"/>
      <c r="D166" s="102"/>
      <c r="E166" s="102"/>
      <c r="F166" s="102"/>
      <c r="G166" s="102"/>
      <c r="H166" s="102"/>
    </row>
    <row r="167" spans="2:8">
      <c r="B167" s="90"/>
      <c r="C167" s="102"/>
      <c r="D167" s="102"/>
      <c r="E167" s="102"/>
      <c r="F167" s="102"/>
      <c r="G167" s="102"/>
      <c r="H167" s="102"/>
    </row>
    <row r="168" spans="2:8">
      <c r="B168" s="85"/>
      <c r="C168" s="102"/>
      <c r="D168" s="102"/>
      <c r="E168" s="102"/>
      <c r="F168" s="102"/>
      <c r="G168" s="102"/>
      <c r="H168" s="102"/>
    </row>
    <row r="169" spans="2:8">
      <c r="B169" s="85"/>
      <c r="C169" s="102"/>
      <c r="D169" s="102"/>
      <c r="E169" s="102"/>
      <c r="F169" s="102"/>
      <c r="G169" s="102"/>
      <c r="H169" s="102"/>
    </row>
    <row r="170" spans="2:8">
      <c r="B170" s="85"/>
      <c r="C170" s="102"/>
      <c r="D170" s="102"/>
      <c r="E170" s="102"/>
      <c r="F170" s="102"/>
      <c r="G170" s="102"/>
      <c r="H170" s="102"/>
    </row>
    <row r="171" spans="2:8">
      <c r="B171" s="85"/>
      <c r="C171" s="102"/>
      <c r="D171" s="102"/>
      <c r="E171" s="102"/>
      <c r="F171" s="102"/>
      <c r="G171" s="102"/>
      <c r="H171" s="102"/>
    </row>
    <row r="172" spans="2:8">
      <c r="B172" s="85"/>
      <c r="C172" s="102"/>
      <c r="D172" s="102"/>
      <c r="E172" s="102"/>
      <c r="F172" s="102"/>
      <c r="G172" s="102"/>
      <c r="H172" s="87"/>
    </row>
    <row r="173" spans="2:8">
      <c r="B173" s="85"/>
      <c r="C173" s="107"/>
      <c r="D173" s="107"/>
      <c r="E173" s="107"/>
      <c r="F173" s="107"/>
      <c r="G173" s="107"/>
      <c r="H173" s="107"/>
    </row>
    <row r="174" spans="2:8">
      <c r="B174" s="86"/>
      <c r="C174" s="110"/>
      <c r="D174" s="110"/>
      <c r="E174" s="110"/>
      <c r="F174" s="110"/>
      <c r="G174" s="110"/>
      <c r="H174" s="110"/>
    </row>
    <row r="175" spans="2:8">
      <c r="B175" s="105"/>
      <c r="C175" s="110"/>
      <c r="D175" s="110"/>
      <c r="E175" s="110"/>
      <c r="F175" s="110"/>
      <c r="G175" s="110"/>
      <c r="H175" s="110"/>
    </row>
    <row r="176" spans="2:8">
      <c r="B176" s="533"/>
      <c r="C176" s="533"/>
      <c r="D176" s="533"/>
      <c r="E176" s="533"/>
      <c r="F176" s="533"/>
      <c r="G176" s="533"/>
      <c r="H176" s="533"/>
    </row>
    <row r="177" spans="2:8">
      <c r="C177" s="111"/>
      <c r="D177" s="111"/>
      <c r="E177" s="111"/>
      <c r="F177" s="111"/>
      <c r="G177" s="111"/>
      <c r="H177" s="111"/>
    </row>
    <row r="178" spans="2:8">
      <c r="B178" s="112"/>
      <c r="C178" s="111"/>
      <c r="D178" s="111"/>
      <c r="E178" s="111"/>
      <c r="F178" s="111"/>
      <c r="G178" s="111"/>
      <c r="H178" s="111"/>
    </row>
    <row r="179" spans="2:8">
      <c r="C179" s="111"/>
      <c r="D179" s="111"/>
      <c r="E179" s="111"/>
      <c r="F179" s="111"/>
      <c r="G179" s="111"/>
      <c r="H179" s="111"/>
    </row>
    <row r="180" spans="2:8">
      <c r="B180" s="548"/>
      <c r="C180" s="548"/>
      <c r="D180" s="548"/>
      <c r="E180" s="548"/>
      <c r="F180" s="548"/>
      <c r="G180" s="548"/>
      <c r="H180" s="548"/>
    </row>
    <row r="181" spans="2:8">
      <c r="B181" s="548"/>
      <c r="C181" s="548"/>
      <c r="D181" s="548"/>
      <c r="E181" s="548"/>
      <c r="F181" s="548"/>
      <c r="G181" s="548"/>
      <c r="H181" s="548"/>
    </row>
    <row r="182" spans="2:8">
      <c r="B182" s="548"/>
      <c r="C182" s="548"/>
      <c r="D182" s="548"/>
      <c r="E182" s="548"/>
      <c r="F182" s="548"/>
      <c r="G182" s="548"/>
      <c r="H182" s="548"/>
    </row>
    <row r="183" spans="2:8">
      <c r="B183" s="548"/>
      <c r="C183" s="548"/>
      <c r="D183" s="548"/>
      <c r="E183" s="548"/>
      <c r="F183" s="548"/>
      <c r="G183" s="548"/>
      <c r="H183" s="548"/>
    </row>
    <row r="184" spans="2:8">
      <c r="B184" s="103"/>
      <c r="C184" s="103"/>
      <c r="D184" s="103"/>
      <c r="E184" s="103"/>
      <c r="F184" s="103"/>
      <c r="G184" s="103"/>
      <c r="H184" s="103"/>
    </row>
    <row r="185" spans="2:8">
      <c r="B185" s="550"/>
      <c r="C185" s="549"/>
      <c r="D185" s="93"/>
      <c r="E185" s="548"/>
      <c r="F185" s="548"/>
      <c r="G185" s="548"/>
      <c r="H185" s="548"/>
    </row>
    <row r="186" spans="2:8">
      <c r="B186" s="550"/>
      <c r="C186" s="549"/>
      <c r="D186" s="93"/>
      <c r="E186" s="92"/>
      <c r="F186" s="92"/>
      <c r="G186" s="92"/>
      <c r="H186" s="92"/>
    </row>
    <row r="187" spans="2:8">
      <c r="B187" s="550"/>
      <c r="C187" s="549"/>
      <c r="D187" s="93"/>
      <c r="E187" s="92"/>
      <c r="F187" s="92"/>
      <c r="G187" s="92"/>
      <c r="H187" s="92"/>
    </row>
    <row r="188" spans="2:8">
      <c r="G188" s="97"/>
      <c r="H188" s="97"/>
    </row>
    <row r="189" spans="2:8">
      <c r="B189" s="90"/>
      <c r="C189" s="96"/>
      <c r="D189" s="96"/>
      <c r="E189" s="96"/>
      <c r="F189" s="96"/>
      <c r="G189" s="97"/>
      <c r="H189" s="97"/>
    </row>
    <row r="190" spans="2:8">
      <c r="C190" s="96"/>
      <c r="D190" s="96"/>
      <c r="E190" s="96"/>
      <c r="F190" s="96"/>
      <c r="G190" s="97"/>
      <c r="H190" s="97"/>
    </row>
    <row r="191" spans="2:8">
      <c r="C191" s="96"/>
      <c r="D191" s="96"/>
      <c r="E191" s="96"/>
      <c r="F191" s="96"/>
      <c r="G191" s="97"/>
      <c r="H191" s="97"/>
    </row>
    <row r="192" spans="2:8">
      <c r="C192" s="96"/>
      <c r="D192" s="96"/>
      <c r="E192" s="96"/>
      <c r="F192" s="96"/>
      <c r="G192" s="97"/>
      <c r="H192" s="97"/>
    </row>
    <row r="193" spans="2:9">
      <c r="C193" s="96"/>
      <c r="D193" s="96"/>
      <c r="E193" s="96"/>
      <c r="F193" s="96"/>
      <c r="G193" s="97"/>
      <c r="H193" s="97"/>
    </row>
    <row r="194" spans="2:9">
      <c r="C194" s="96"/>
      <c r="D194" s="96"/>
      <c r="E194" s="96"/>
      <c r="F194" s="96"/>
      <c r="G194" s="97"/>
      <c r="H194" s="97"/>
    </row>
    <row r="195" spans="2:9">
      <c r="B195" s="86"/>
      <c r="C195" s="96"/>
      <c r="D195" s="96"/>
      <c r="E195" s="96"/>
      <c r="F195" s="96"/>
      <c r="G195" s="97"/>
      <c r="H195" s="97"/>
    </row>
    <row r="196" spans="2:9">
      <c r="C196" s="100"/>
      <c r="D196" s="100"/>
      <c r="E196" s="100"/>
      <c r="F196" s="100"/>
      <c r="G196" s="97"/>
      <c r="H196" s="97"/>
    </row>
    <row r="197" spans="2:9">
      <c r="C197" s="96"/>
      <c r="D197" s="96"/>
      <c r="E197" s="96"/>
      <c r="F197" s="96"/>
      <c r="G197" s="97"/>
      <c r="H197" s="97"/>
    </row>
    <row r="198" spans="2:9">
      <c r="C198" s="96"/>
      <c r="D198" s="96"/>
      <c r="E198" s="96"/>
      <c r="F198" s="96"/>
      <c r="G198" s="97"/>
      <c r="H198" s="97"/>
    </row>
    <row r="199" spans="2:9">
      <c r="B199" s="90"/>
      <c r="C199" s="96"/>
      <c r="D199" s="96"/>
      <c r="E199" s="96"/>
      <c r="F199" s="96"/>
      <c r="G199" s="97"/>
      <c r="H199" s="97"/>
    </row>
    <row r="200" spans="2:9">
      <c r="C200" s="96"/>
      <c r="D200" s="96"/>
      <c r="E200" s="96"/>
      <c r="F200" s="96"/>
      <c r="G200" s="97"/>
      <c r="H200" s="97"/>
    </row>
    <row r="201" spans="2:9">
      <c r="C201" s="96"/>
      <c r="D201" s="96"/>
      <c r="E201" s="96"/>
      <c r="F201" s="96"/>
      <c r="G201" s="97"/>
      <c r="H201" s="97"/>
    </row>
    <row r="202" spans="2:9">
      <c r="C202" s="96"/>
      <c r="D202" s="96"/>
      <c r="E202" s="96"/>
      <c r="F202" s="96"/>
      <c r="G202" s="97"/>
      <c r="H202" s="97"/>
    </row>
    <row r="203" spans="2:9">
      <c r="C203" s="96"/>
      <c r="D203" s="96"/>
      <c r="E203" s="96"/>
      <c r="F203" s="96"/>
      <c r="G203" s="97"/>
      <c r="H203" s="97"/>
    </row>
    <row r="204" spans="2:9">
      <c r="C204" s="96"/>
      <c r="D204" s="96"/>
      <c r="E204" s="96"/>
      <c r="F204" s="96"/>
      <c r="G204" s="97"/>
      <c r="H204" s="97"/>
    </row>
    <row r="205" spans="2:9">
      <c r="B205" s="86"/>
      <c r="C205" s="96"/>
      <c r="D205" s="96"/>
      <c r="E205" s="96"/>
      <c r="F205" s="96"/>
      <c r="G205" s="97"/>
      <c r="H205" s="97"/>
      <c r="I205" s="92"/>
    </row>
    <row r="206" spans="2:9">
      <c r="C206" s="100"/>
      <c r="D206" s="100"/>
      <c r="E206" s="100"/>
      <c r="F206" s="100"/>
      <c r="G206" s="97"/>
      <c r="H206" s="97"/>
      <c r="I206" s="92"/>
    </row>
    <row r="207" spans="2:9">
      <c r="C207" s="96"/>
      <c r="D207" s="96"/>
      <c r="E207" s="96"/>
      <c r="F207" s="96"/>
      <c r="G207" s="97"/>
      <c r="H207" s="97"/>
      <c r="I207" s="92"/>
    </row>
    <row r="208" spans="2:9">
      <c r="C208" s="96"/>
      <c r="D208" s="96"/>
      <c r="E208" s="96"/>
      <c r="F208" s="96"/>
      <c r="G208" s="97"/>
      <c r="H208" s="97"/>
      <c r="I208" s="92"/>
    </row>
    <row r="209" spans="2:9">
      <c r="B209" s="90"/>
      <c r="C209" s="96"/>
      <c r="D209" s="96"/>
      <c r="E209" s="96"/>
      <c r="F209" s="96"/>
      <c r="G209" s="97"/>
      <c r="H209" s="97"/>
    </row>
    <row r="210" spans="2:9">
      <c r="C210" s="96"/>
      <c r="D210" s="96"/>
      <c r="E210" s="96"/>
      <c r="F210" s="100"/>
      <c r="G210" s="97"/>
      <c r="H210" s="97"/>
      <c r="I210" s="92"/>
    </row>
    <row r="211" spans="2:9">
      <c r="C211" s="96"/>
      <c r="D211" s="96"/>
      <c r="E211" s="96"/>
      <c r="F211" s="96"/>
      <c r="G211" s="97"/>
      <c r="H211" s="97"/>
      <c r="I211" s="549"/>
    </row>
    <row r="212" spans="2:9">
      <c r="C212" s="96"/>
      <c r="D212" s="96"/>
      <c r="E212" s="96"/>
      <c r="F212" s="96"/>
      <c r="G212" s="97"/>
      <c r="H212" s="97"/>
      <c r="I212" s="549"/>
    </row>
    <row r="213" spans="2:9">
      <c r="C213" s="96"/>
      <c r="D213" s="96"/>
      <c r="E213" s="96"/>
      <c r="F213" s="96"/>
      <c r="G213" s="97"/>
      <c r="H213" s="97"/>
    </row>
    <row r="214" spans="2:9">
      <c r="C214" s="96"/>
      <c r="D214" s="96"/>
      <c r="E214" s="96"/>
      <c r="F214" s="96"/>
      <c r="G214" s="97"/>
      <c r="H214" s="97"/>
      <c r="I214" s="96"/>
    </row>
    <row r="215" spans="2:9">
      <c r="B215" s="86"/>
      <c r="C215" s="96"/>
      <c r="D215" s="96"/>
      <c r="E215" s="96"/>
      <c r="F215" s="96"/>
      <c r="G215" s="97"/>
      <c r="H215" s="97"/>
      <c r="I215" s="96"/>
    </row>
    <row r="216" spans="2:9">
      <c r="C216" s="100"/>
      <c r="D216" s="100"/>
      <c r="E216" s="100"/>
      <c r="F216" s="100"/>
      <c r="G216" s="97"/>
      <c r="H216" s="97"/>
      <c r="I216" s="100"/>
    </row>
    <row r="217" spans="2:9">
      <c r="B217" s="530"/>
      <c r="C217" s="530"/>
      <c r="D217" s="530"/>
      <c r="E217" s="530"/>
      <c r="F217" s="530"/>
      <c r="G217" s="530"/>
      <c r="H217" s="530"/>
      <c r="I217" s="100"/>
    </row>
    <row r="218" spans="2:9">
      <c r="I218" s="100"/>
    </row>
    <row r="219" spans="2:9">
      <c r="B219" s="548"/>
      <c r="C219" s="548"/>
      <c r="D219" s="548"/>
      <c r="E219" s="548"/>
      <c r="F219" s="548"/>
      <c r="G219" s="548"/>
      <c r="H219" s="548"/>
      <c r="I219" s="100"/>
    </row>
    <row r="220" spans="2:9">
      <c r="B220" s="548"/>
      <c r="C220" s="548"/>
      <c r="D220" s="548"/>
      <c r="E220" s="548"/>
      <c r="F220" s="548"/>
      <c r="G220" s="548"/>
      <c r="H220" s="548"/>
      <c r="I220" s="100"/>
    </row>
    <row r="221" spans="2:9">
      <c r="B221" s="548"/>
      <c r="C221" s="548"/>
      <c r="D221" s="548"/>
      <c r="E221" s="548"/>
      <c r="F221" s="548"/>
      <c r="G221" s="548"/>
      <c r="H221" s="548"/>
      <c r="I221" s="100"/>
    </row>
    <row r="222" spans="2:9">
      <c r="B222" s="548"/>
      <c r="C222" s="548"/>
      <c r="D222" s="548"/>
      <c r="E222" s="548"/>
      <c r="F222" s="548"/>
      <c r="G222" s="548"/>
      <c r="H222" s="548"/>
      <c r="I222" s="113"/>
    </row>
    <row r="223" spans="2:9">
      <c r="B223" s="5"/>
      <c r="C223" s="549"/>
      <c r="D223" s="93"/>
      <c r="E223" s="548"/>
      <c r="F223" s="548"/>
      <c r="G223" s="548"/>
      <c r="H223" s="548"/>
      <c r="I223" s="96"/>
    </row>
    <row r="224" spans="2:9">
      <c r="B224" s="5"/>
      <c r="C224" s="549"/>
      <c r="D224" s="93"/>
      <c r="E224" s="92"/>
      <c r="F224" s="92"/>
      <c r="G224" s="92"/>
      <c r="H224" s="92"/>
      <c r="I224" s="96"/>
    </row>
    <row r="225" spans="2:9">
      <c r="B225" s="5"/>
      <c r="C225" s="549"/>
      <c r="D225" s="93"/>
      <c r="E225" s="92"/>
      <c r="F225" s="92"/>
      <c r="G225" s="92"/>
      <c r="H225" s="92"/>
      <c r="I225" s="96"/>
    </row>
    <row r="226" spans="2:9">
      <c r="B226" s="5"/>
      <c r="C226" s="93"/>
      <c r="D226" s="93"/>
      <c r="E226" s="92"/>
      <c r="F226" s="92"/>
      <c r="G226" s="92"/>
      <c r="H226" s="92"/>
      <c r="I226" s="100"/>
    </row>
    <row r="227" spans="2:9">
      <c r="G227" s="97"/>
      <c r="H227" s="97"/>
      <c r="I227" s="100"/>
    </row>
    <row r="228" spans="2:9">
      <c r="B228" s="90"/>
      <c r="C228" s="96"/>
      <c r="D228" s="96"/>
      <c r="E228" s="96"/>
      <c r="F228" s="96"/>
      <c r="G228" s="97"/>
      <c r="H228" s="97"/>
      <c r="I228" s="100"/>
    </row>
    <row r="229" spans="2:9">
      <c r="C229" s="96"/>
      <c r="D229" s="96"/>
      <c r="E229" s="96"/>
      <c r="F229" s="96"/>
      <c r="G229" s="97"/>
      <c r="H229" s="97"/>
      <c r="I229" s="100"/>
    </row>
    <row r="230" spans="2:9">
      <c r="C230" s="96"/>
      <c r="D230" s="96"/>
      <c r="E230" s="96"/>
      <c r="F230" s="96"/>
      <c r="G230" s="97"/>
      <c r="H230" s="97"/>
      <c r="I230" s="100"/>
    </row>
    <row r="231" spans="2:9">
      <c r="C231" s="96"/>
      <c r="D231" s="96"/>
      <c r="E231" s="96"/>
      <c r="F231" s="96"/>
      <c r="G231" s="97"/>
      <c r="H231" s="97"/>
      <c r="I231" s="100"/>
    </row>
    <row r="232" spans="2:9">
      <c r="C232" s="96"/>
      <c r="D232" s="96"/>
      <c r="E232" s="96"/>
      <c r="F232" s="96"/>
      <c r="G232" s="97"/>
      <c r="H232" s="97"/>
      <c r="I232" s="96"/>
    </row>
    <row r="233" spans="2:9">
      <c r="C233" s="96"/>
      <c r="D233" s="96"/>
      <c r="E233" s="96"/>
      <c r="F233" s="96"/>
      <c r="G233" s="97"/>
      <c r="H233" s="97"/>
      <c r="I233" s="96"/>
    </row>
    <row r="234" spans="2:9">
      <c r="C234" s="96"/>
      <c r="D234" s="96"/>
      <c r="E234" s="96"/>
      <c r="F234" s="96"/>
      <c r="G234" s="97"/>
      <c r="H234" s="97"/>
      <c r="I234" s="96"/>
    </row>
    <row r="235" spans="2:9">
      <c r="C235" s="96"/>
      <c r="D235" s="96"/>
      <c r="E235" s="96"/>
      <c r="F235" s="96"/>
      <c r="G235" s="97"/>
      <c r="H235" s="97"/>
      <c r="I235" s="96"/>
    </row>
    <row r="236" spans="2:9">
      <c r="C236" s="96"/>
      <c r="D236" s="96"/>
      <c r="E236" s="96"/>
      <c r="F236" s="96"/>
      <c r="G236" s="97"/>
      <c r="H236" s="97"/>
      <c r="I236" s="100"/>
    </row>
    <row r="237" spans="2:9">
      <c r="C237" s="96"/>
      <c r="D237" s="96"/>
      <c r="E237" s="96"/>
      <c r="F237" s="96"/>
      <c r="G237" s="97"/>
      <c r="H237" s="97"/>
      <c r="I237" s="100"/>
    </row>
    <row r="238" spans="2:9">
      <c r="B238" s="90"/>
      <c r="C238" s="96"/>
      <c r="D238" s="96"/>
      <c r="E238" s="96"/>
      <c r="F238" s="96"/>
      <c r="G238" s="97"/>
      <c r="H238" s="97"/>
      <c r="I238" s="100"/>
    </row>
    <row r="239" spans="2:9">
      <c r="C239" s="96"/>
      <c r="D239" s="96"/>
      <c r="E239" s="96"/>
      <c r="F239" s="96"/>
      <c r="G239" s="97"/>
      <c r="H239" s="97"/>
      <c r="I239" s="100"/>
    </row>
    <row r="240" spans="2:9">
      <c r="C240" s="96"/>
      <c r="D240" s="96"/>
      <c r="E240" s="96"/>
      <c r="F240" s="96"/>
      <c r="G240" s="97"/>
      <c r="H240" s="97"/>
      <c r="I240" s="100"/>
    </row>
    <row r="241" spans="2:9">
      <c r="C241" s="96"/>
      <c r="D241" s="96"/>
      <c r="E241" s="96"/>
      <c r="F241" s="96"/>
      <c r="G241" s="97"/>
      <c r="H241" s="97"/>
      <c r="I241" s="100"/>
    </row>
    <row r="242" spans="2:9">
      <c r="C242" s="96"/>
      <c r="D242" s="96"/>
      <c r="E242" s="96"/>
      <c r="F242" s="96"/>
      <c r="G242" s="97"/>
      <c r="H242" s="97"/>
      <c r="I242" s="52"/>
    </row>
    <row r="243" spans="2:9">
      <c r="C243" s="96"/>
      <c r="D243" s="96"/>
      <c r="E243" s="96"/>
      <c r="F243" s="96"/>
      <c r="G243" s="97"/>
      <c r="H243" s="97"/>
    </row>
    <row r="244" spans="2:9">
      <c r="C244" s="96"/>
      <c r="D244" s="96"/>
      <c r="E244" s="96"/>
      <c r="F244" s="96"/>
      <c r="G244" s="97"/>
      <c r="H244" s="97"/>
    </row>
    <row r="245" spans="2:9">
      <c r="C245" s="96"/>
      <c r="D245" s="96"/>
      <c r="E245" s="96"/>
      <c r="F245" s="96"/>
      <c r="G245" s="97"/>
      <c r="H245" s="97"/>
    </row>
    <row r="246" spans="2:9">
      <c r="C246" s="96"/>
      <c r="D246" s="96"/>
      <c r="E246" s="96"/>
      <c r="F246" s="96"/>
      <c r="G246" s="97"/>
      <c r="H246" s="97"/>
    </row>
    <row r="247" spans="2:9">
      <c r="C247" s="96"/>
      <c r="D247" s="96"/>
      <c r="E247" s="96"/>
      <c r="F247" s="96"/>
      <c r="G247" s="97"/>
      <c r="H247" s="97"/>
    </row>
    <row r="248" spans="2:9">
      <c r="B248" s="90"/>
      <c r="C248" s="96"/>
      <c r="D248" s="96"/>
      <c r="E248" s="96"/>
      <c r="F248" s="96"/>
      <c r="G248" s="97"/>
      <c r="H248" s="97"/>
    </row>
    <row r="249" spans="2:9">
      <c r="C249" s="96"/>
      <c r="D249" s="96"/>
      <c r="E249" s="96"/>
      <c r="F249" s="100"/>
      <c r="G249" s="97"/>
      <c r="H249" s="97"/>
    </row>
    <row r="250" spans="2:9">
      <c r="C250" s="96"/>
      <c r="D250" s="96"/>
      <c r="E250" s="96"/>
      <c r="F250" s="96"/>
      <c r="G250" s="97"/>
      <c r="H250" s="97"/>
    </row>
    <row r="251" spans="2:9">
      <c r="C251" s="96"/>
      <c r="D251" s="96"/>
      <c r="E251" s="96"/>
      <c r="F251" s="96"/>
      <c r="G251" s="97"/>
      <c r="H251" s="97"/>
    </row>
    <row r="252" spans="2:9">
      <c r="C252" s="96"/>
      <c r="D252" s="96"/>
      <c r="E252" s="96"/>
      <c r="F252" s="96"/>
      <c r="G252" s="97"/>
      <c r="H252" s="97"/>
    </row>
    <row r="253" spans="2:9">
      <c r="C253" s="96"/>
      <c r="D253" s="96"/>
      <c r="E253" s="96"/>
      <c r="F253" s="96"/>
      <c r="G253" s="97"/>
      <c r="H253" s="97"/>
    </row>
    <row r="254" spans="2:9">
      <c r="C254" s="96"/>
      <c r="D254" s="96"/>
      <c r="E254" s="96"/>
      <c r="F254" s="96"/>
      <c r="G254" s="97"/>
      <c r="H254" s="97"/>
    </row>
    <row r="255" spans="2:9">
      <c r="C255" s="96"/>
      <c r="D255" s="96"/>
      <c r="E255" s="96"/>
      <c r="F255" s="96"/>
      <c r="G255" s="97"/>
      <c r="H255" s="97"/>
    </row>
    <row r="256" spans="2:9">
      <c r="B256" s="533"/>
      <c r="C256" s="533"/>
      <c r="D256" s="533"/>
      <c r="E256" s="533"/>
      <c r="F256" s="533"/>
      <c r="G256" s="533"/>
      <c r="H256" s="533"/>
    </row>
    <row r="257" spans="2:8">
      <c r="B257" s="5"/>
    </row>
    <row r="260" spans="2:8">
      <c r="B260" s="92"/>
      <c r="C260" s="92"/>
      <c r="D260" s="92"/>
      <c r="E260" s="92"/>
      <c r="F260" s="92"/>
      <c r="G260" s="92"/>
      <c r="H260" s="92"/>
    </row>
    <row r="261" spans="2:8">
      <c r="B261" s="92"/>
      <c r="C261" s="92"/>
      <c r="D261" s="92"/>
      <c r="E261" s="92"/>
      <c r="F261" s="92"/>
      <c r="G261" s="92"/>
      <c r="H261" s="92"/>
    </row>
    <row r="262" spans="2:8">
      <c r="B262" s="92"/>
      <c r="C262" s="92"/>
      <c r="D262" s="92"/>
      <c r="E262" s="92"/>
      <c r="F262" s="92"/>
      <c r="G262" s="92"/>
      <c r="H262" s="92"/>
    </row>
    <row r="263" spans="2:8">
      <c r="B263" s="92"/>
      <c r="C263" s="92"/>
      <c r="D263" s="92"/>
      <c r="E263" s="92"/>
      <c r="F263" s="92"/>
      <c r="G263" s="92"/>
      <c r="H263" s="92"/>
    </row>
    <row r="264" spans="2:8">
      <c r="B264" s="5"/>
      <c r="C264" s="5"/>
      <c r="D264" s="5"/>
      <c r="F264" s="97"/>
      <c r="G264" s="97"/>
      <c r="H264" s="97"/>
    </row>
    <row r="265" spans="2:8">
      <c r="B265" s="549"/>
      <c r="C265" s="92"/>
      <c r="D265" s="92"/>
      <c r="E265" s="92"/>
      <c r="F265" s="92"/>
      <c r="G265" s="92"/>
      <c r="H265" s="92"/>
    </row>
    <row r="266" spans="2:8">
      <c r="B266" s="549"/>
      <c r="C266" s="92"/>
      <c r="D266" s="92"/>
      <c r="E266" s="92"/>
      <c r="F266" s="94"/>
      <c r="G266" s="94"/>
      <c r="H266" s="94"/>
    </row>
    <row r="267" spans="2:8">
      <c r="B267" s="549"/>
      <c r="C267" s="92"/>
      <c r="D267" s="92"/>
      <c r="E267" s="92"/>
      <c r="F267" s="94"/>
      <c r="G267" s="94"/>
      <c r="H267" s="94"/>
    </row>
    <row r="268" spans="2:8">
      <c r="F268" s="97"/>
      <c r="G268" s="97"/>
      <c r="H268" s="97"/>
    </row>
    <row r="269" spans="2:8">
      <c r="B269" s="96"/>
      <c r="C269" s="96"/>
      <c r="D269" s="96"/>
      <c r="E269" s="96"/>
      <c r="F269" s="97"/>
      <c r="G269" s="97"/>
      <c r="H269" s="97"/>
    </row>
    <row r="270" spans="2:8">
      <c r="B270" s="96"/>
      <c r="C270" s="100"/>
      <c r="D270" s="100"/>
      <c r="E270" s="100"/>
      <c r="F270" s="97"/>
      <c r="G270" s="97"/>
      <c r="H270" s="97"/>
    </row>
    <row r="271" spans="2:8">
      <c r="B271" s="96"/>
      <c r="C271" s="96"/>
      <c r="D271" s="96"/>
      <c r="E271" s="96"/>
      <c r="F271" s="97"/>
      <c r="G271" s="97"/>
      <c r="H271" s="97"/>
    </row>
    <row r="272" spans="2:8">
      <c r="B272" s="96"/>
      <c r="C272" s="96"/>
      <c r="D272" s="96"/>
      <c r="E272" s="96"/>
      <c r="F272" s="97"/>
      <c r="G272" s="97"/>
      <c r="H272" s="97"/>
    </row>
    <row r="273" spans="2:8">
      <c r="B273" s="96"/>
      <c r="C273" s="96"/>
      <c r="D273" s="96"/>
      <c r="E273" s="96"/>
      <c r="F273" s="97"/>
      <c r="G273" s="97"/>
      <c r="H273" s="97"/>
    </row>
    <row r="274" spans="2:8">
      <c r="B274" s="96"/>
      <c r="C274" s="96"/>
      <c r="D274" s="96"/>
      <c r="E274" s="96"/>
      <c r="F274" s="97"/>
      <c r="G274" s="97"/>
      <c r="H274" s="97"/>
    </row>
    <row r="275" spans="2:8">
      <c r="B275" s="96"/>
      <c r="C275" s="100"/>
      <c r="D275" s="100"/>
      <c r="E275" s="100"/>
      <c r="F275" s="97"/>
      <c r="G275" s="97"/>
      <c r="H275" s="97"/>
    </row>
    <row r="276" spans="2:8">
      <c r="B276" s="96"/>
      <c r="C276" s="100"/>
      <c r="D276" s="100"/>
      <c r="E276" s="100"/>
      <c r="F276" s="97"/>
      <c r="G276" s="97"/>
      <c r="H276" s="97"/>
    </row>
    <row r="277" spans="2:8">
      <c r="B277" s="96"/>
      <c r="C277" s="96"/>
      <c r="D277" s="96"/>
      <c r="E277" s="96"/>
      <c r="F277" s="97"/>
      <c r="G277" s="97"/>
      <c r="H277" s="97"/>
    </row>
    <row r="278" spans="2:8">
      <c r="B278" s="96"/>
      <c r="C278" s="96"/>
      <c r="D278" s="96"/>
      <c r="E278" s="96"/>
      <c r="F278" s="97"/>
      <c r="G278" s="97"/>
      <c r="H278" s="97"/>
    </row>
    <row r="279" spans="2:8">
      <c r="B279" s="96"/>
      <c r="C279" s="96"/>
      <c r="D279" s="96"/>
      <c r="E279" s="96"/>
      <c r="F279" s="97"/>
      <c r="G279" s="97"/>
      <c r="H279" s="97"/>
    </row>
    <row r="280" spans="2:8">
      <c r="B280" s="96"/>
      <c r="C280" s="100"/>
      <c r="D280" s="100"/>
      <c r="E280" s="100"/>
      <c r="F280" s="97"/>
      <c r="G280" s="97"/>
      <c r="H280" s="97"/>
    </row>
    <row r="281" spans="2:8">
      <c r="B281" s="96"/>
      <c r="C281" s="96"/>
      <c r="D281" s="96"/>
      <c r="E281" s="96"/>
      <c r="F281" s="97"/>
      <c r="G281" s="97"/>
      <c r="H281" s="97"/>
    </row>
    <row r="282" spans="2:8">
      <c r="B282" s="96"/>
      <c r="C282" s="96"/>
      <c r="D282" s="96"/>
      <c r="E282" s="96"/>
      <c r="F282" s="97"/>
      <c r="G282" s="97"/>
      <c r="H282" s="97"/>
    </row>
    <row r="283" spans="2:8">
      <c r="B283" s="96"/>
      <c r="C283" s="96"/>
      <c r="D283" s="96"/>
      <c r="E283" s="96"/>
      <c r="F283" s="97"/>
      <c r="G283" s="97"/>
      <c r="H283" s="97"/>
    </row>
    <row r="284" spans="2:8">
      <c r="B284" s="96"/>
      <c r="C284" s="96"/>
      <c r="D284" s="96"/>
      <c r="E284" s="96"/>
      <c r="F284" s="97"/>
      <c r="G284" s="97"/>
      <c r="H284" s="97"/>
    </row>
    <row r="285" spans="2:8">
      <c r="B285" s="96"/>
      <c r="C285" s="96"/>
      <c r="D285" s="96"/>
      <c r="E285" s="96"/>
      <c r="F285" s="97"/>
      <c r="G285" s="97"/>
      <c r="H285" s="97"/>
    </row>
    <row r="286" spans="2:8">
      <c r="B286" s="96"/>
      <c r="C286" s="100"/>
      <c r="D286" s="100"/>
      <c r="E286" s="100"/>
      <c r="F286" s="97"/>
      <c r="G286" s="97"/>
      <c r="H286" s="97"/>
    </row>
    <row r="287" spans="2:8">
      <c r="B287" s="96"/>
      <c r="C287" s="96"/>
      <c r="D287" s="96"/>
      <c r="E287" s="96"/>
      <c r="F287" s="97"/>
      <c r="G287" s="97"/>
      <c r="H287" s="97"/>
    </row>
    <row r="288" spans="2:8">
      <c r="B288" s="96"/>
      <c r="C288" s="96"/>
      <c r="D288" s="96"/>
      <c r="E288" s="96"/>
      <c r="F288" s="97"/>
      <c r="G288" s="97"/>
      <c r="H288" s="97"/>
    </row>
    <row r="289" spans="2:8">
      <c r="B289" s="96"/>
      <c r="C289" s="96"/>
      <c r="D289" s="96"/>
      <c r="E289" s="96"/>
      <c r="F289" s="97"/>
      <c r="G289" s="97"/>
      <c r="H289" s="97"/>
    </row>
    <row r="290" spans="2:8">
      <c r="B290" s="96"/>
      <c r="C290" s="100"/>
      <c r="D290" s="100"/>
      <c r="E290" s="100"/>
      <c r="F290" s="97"/>
      <c r="G290" s="97"/>
      <c r="H290" s="97"/>
    </row>
    <row r="291" spans="2:8">
      <c r="B291" s="96"/>
      <c r="C291" s="96"/>
      <c r="D291" s="96"/>
      <c r="E291" s="96"/>
      <c r="F291" s="97"/>
      <c r="G291" s="97"/>
      <c r="H291" s="97"/>
    </row>
    <row r="292" spans="2:8">
      <c r="B292" s="96"/>
      <c r="C292" s="96"/>
      <c r="D292" s="96"/>
      <c r="E292" s="96"/>
      <c r="F292" s="97"/>
      <c r="G292" s="97"/>
      <c r="H292" s="97"/>
    </row>
    <row r="293" spans="2:8">
      <c r="B293" s="96"/>
      <c r="C293" s="96"/>
      <c r="D293" s="96"/>
      <c r="E293" s="96"/>
      <c r="F293" s="97"/>
      <c r="G293" s="97"/>
      <c r="H293" s="97"/>
    </row>
    <row r="294" spans="2:8">
      <c r="B294" s="96"/>
      <c r="C294" s="96"/>
      <c r="D294" s="96"/>
      <c r="E294" s="96"/>
      <c r="F294" s="97"/>
      <c r="G294" s="97"/>
      <c r="H294" s="97"/>
    </row>
    <row r="295" spans="2:8">
      <c r="B295" s="96"/>
      <c r="C295" s="96"/>
      <c r="D295" s="96"/>
      <c r="E295" s="96"/>
      <c r="F295" s="97"/>
      <c r="G295" s="97"/>
      <c r="H295" s="97"/>
    </row>
    <row r="296" spans="2:8">
      <c r="B296" s="96"/>
      <c r="C296" s="100"/>
      <c r="D296" s="100"/>
      <c r="E296" s="100"/>
      <c r="F296" s="97"/>
      <c r="G296" s="97"/>
      <c r="H296" s="97"/>
    </row>
    <row r="297" spans="2:8">
      <c r="B297" s="52"/>
      <c r="C297" s="52"/>
      <c r="D297" s="52"/>
      <c r="E297" s="52"/>
      <c r="F297" s="52"/>
      <c r="G297" s="52"/>
      <c r="H297" s="52"/>
    </row>
  </sheetData>
  <mergeCells count="51">
    <mergeCell ref="B2:J2"/>
    <mergeCell ref="B3:J3"/>
    <mergeCell ref="B4:B5"/>
    <mergeCell ref="C4:C5"/>
    <mergeCell ref="D4:D5"/>
    <mergeCell ref="B56:H56"/>
    <mergeCell ref="E4:J4"/>
    <mergeCell ref="B61:H61"/>
    <mergeCell ref="B14:J14"/>
    <mergeCell ref="B62:H62"/>
    <mergeCell ref="B63:H63"/>
    <mergeCell ref="B64:H64"/>
    <mergeCell ref="B65:H65"/>
    <mergeCell ref="B66:B68"/>
    <mergeCell ref="C66:C68"/>
    <mergeCell ref="E66:H66"/>
    <mergeCell ref="B96:H96"/>
    <mergeCell ref="B98:H98"/>
    <mergeCell ref="B99:H99"/>
    <mergeCell ref="B100:H100"/>
    <mergeCell ref="B101:H101"/>
    <mergeCell ref="B102:B104"/>
    <mergeCell ref="C102:C104"/>
    <mergeCell ref="E102:H102"/>
    <mergeCell ref="B183:H183"/>
    <mergeCell ref="B185:B187"/>
    <mergeCell ref="C185:C187"/>
    <mergeCell ref="B141:H141"/>
    <mergeCell ref="E185:H185"/>
    <mergeCell ref="B143:H143"/>
    <mergeCell ref="B144:H144"/>
    <mergeCell ref="B145:H145"/>
    <mergeCell ref="B146:H146"/>
    <mergeCell ref="B147:H147"/>
    <mergeCell ref="B149:B151"/>
    <mergeCell ref="C149:C151"/>
    <mergeCell ref="E149:H149"/>
    <mergeCell ref="B256:H256"/>
    <mergeCell ref="B265:B267"/>
    <mergeCell ref="B217:H217"/>
    <mergeCell ref="B219:H219"/>
    <mergeCell ref="B220:H220"/>
    <mergeCell ref="B221:H221"/>
    <mergeCell ref="B222:H222"/>
    <mergeCell ref="C223:C225"/>
    <mergeCell ref="E223:H223"/>
    <mergeCell ref="B176:H176"/>
    <mergeCell ref="B180:H180"/>
    <mergeCell ref="B181:H181"/>
    <mergeCell ref="B182:H182"/>
    <mergeCell ref="I211:I212"/>
  </mergeCells>
  <hyperlinks>
    <hyperlink ref="B3:J3" location="'Capitulo 3'!B28" display="Total de viviendas ocupadas por tipo de vivienda, según sistema de eliminación de basura. 2024." xr:uid="{00000000-0004-0000-1800-000000000000}"/>
  </hyperlinks>
  <pageMargins left="0.75" right="0.75" top="1" bottom="1" header="0" footer="0"/>
  <pageSetup orientation="landscape" horizontalDpi="180" verticalDpi="18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96"/>
  <sheetViews>
    <sheetView showGridLines="0" zoomScaleNormal="100" workbookViewId="0">
      <pane ySplit="5" topLeftCell="A6" activePane="bottomLeft" state="frozen"/>
      <selection pane="bottomLeft" activeCell="B4" sqref="B4:B5"/>
    </sheetView>
  </sheetViews>
  <sheetFormatPr baseColWidth="10" defaultColWidth="11" defaultRowHeight="13.2"/>
  <cols>
    <col min="1" max="1" width="11.77734375" style="3" customWidth="1"/>
    <col min="2" max="2" width="20.33203125" style="3" customWidth="1"/>
    <col min="3" max="3" width="19.88671875" style="3" customWidth="1"/>
    <col min="4" max="4" width="17.44140625" style="3" bestFit="1" customWidth="1"/>
    <col min="5" max="5" width="17.5546875" style="3" customWidth="1"/>
    <col min="6" max="6" width="19.109375" style="3" customWidth="1"/>
    <col min="7" max="7" width="14.88671875" style="3" customWidth="1"/>
    <col min="8" max="8" width="14.44140625" style="3" bestFit="1" customWidth="1"/>
    <col min="9" max="11" width="11" style="3" customWidth="1"/>
    <col min="12" max="16384" width="11" style="3"/>
  </cols>
  <sheetData>
    <row r="1" spans="1:13" ht="14.4">
      <c r="B1" s="114"/>
      <c r="C1" s="10"/>
      <c r="D1" s="10"/>
      <c r="E1" s="10"/>
      <c r="F1" s="10"/>
      <c r="G1" s="10"/>
    </row>
    <row r="2" spans="1:13" ht="15">
      <c r="B2" s="468" t="s">
        <v>429</v>
      </c>
      <c r="C2" s="468"/>
      <c r="D2" s="468"/>
      <c r="E2" s="468"/>
      <c r="F2" s="468"/>
      <c r="G2" s="468"/>
    </row>
    <row r="3" spans="1:13" ht="43.5" customHeight="1" thickBot="1">
      <c r="B3" s="489" t="s">
        <v>1106</v>
      </c>
      <c r="C3" s="489"/>
      <c r="D3" s="489"/>
      <c r="E3" s="489"/>
      <c r="F3" s="489"/>
      <c r="G3" s="489"/>
    </row>
    <row r="4" spans="1:13" ht="22.5" customHeight="1" thickTop="1" thickBot="1">
      <c r="B4" s="503" t="s">
        <v>553</v>
      </c>
      <c r="C4" s="503" t="s">
        <v>289</v>
      </c>
      <c r="D4" s="465" t="s">
        <v>288</v>
      </c>
      <c r="E4" s="466"/>
      <c r="F4" s="466"/>
      <c r="G4" s="466"/>
    </row>
    <row r="5" spans="1:13" ht="31.5" customHeight="1" thickTop="1" thickBot="1">
      <c r="B5" s="525"/>
      <c r="C5" s="525"/>
      <c r="D5" s="298" t="s">
        <v>267</v>
      </c>
      <c r="E5" s="298" t="s">
        <v>268</v>
      </c>
      <c r="F5" s="298" t="s">
        <v>944</v>
      </c>
      <c r="G5" s="375" t="s">
        <v>159</v>
      </c>
    </row>
    <row r="6" spans="1:13" ht="16.2" thickTop="1" thickBot="1">
      <c r="B6" s="262" t="s">
        <v>102</v>
      </c>
      <c r="C6" s="242"/>
      <c r="D6" s="242"/>
      <c r="E6" s="242"/>
      <c r="F6" s="242"/>
      <c r="G6" s="242"/>
      <c r="H6" s="115"/>
    </row>
    <row r="7" spans="1:13" ht="16.2" thickTop="1" thickBot="1">
      <c r="B7" s="262"/>
      <c r="C7" s="242"/>
      <c r="D7" s="242"/>
      <c r="E7" s="242"/>
      <c r="F7" s="242"/>
      <c r="G7" s="242"/>
      <c r="H7" s="115"/>
    </row>
    <row r="8" spans="1:13" ht="14.4" thickTop="1" thickBot="1">
      <c r="A8" s="96"/>
      <c r="B8" s="262" t="s">
        <v>118</v>
      </c>
      <c r="C8" s="398">
        <v>1873372</v>
      </c>
      <c r="D8" s="398">
        <v>438568</v>
      </c>
      <c r="E8" s="398">
        <v>1418059</v>
      </c>
      <c r="F8" s="398">
        <v>14667</v>
      </c>
      <c r="G8" s="398">
        <v>2078</v>
      </c>
      <c r="H8" s="179"/>
    </row>
    <row r="9" spans="1:13" ht="14.4" thickTop="1" thickBot="1">
      <c r="A9" s="96"/>
      <c r="B9" s="262" t="s">
        <v>119</v>
      </c>
      <c r="C9" s="398">
        <v>5359925.0000000158</v>
      </c>
      <c r="D9" s="398">
        <v>1234753.0000000012</v>
      </c>
      <c r="E9" s="398">
        <v>4076552.0000000088</v>
      </c>
      <c r="F9" s="398">
        <v>43933.999999999993</v>
      </c>
      <c r="G9" s="398">
        <v>4686</v>
      </c>
      <c r="H9" s="179"/>
      <c r="I9" s="179"/>
      <c r="J9" s="179"/>
      <c r="K9" s="179"/>
      <c r="L9" s="179"/>
      <c r="M9" s="179"/>
    </row>
    <row r="10" spans="1:13" ht="14.4" thickTop="1" thickBot="1">
      <c r="A10" s="96"/>
      <c r="B10" s="262"/>
      <c r="C10" s="398"/>
      <c r="D10" s="398"/>
      <c r="E10" s="398"/>
      <c r="F10" s="398"/>
      <c r="G10" s="398"/>
      <c r="H10" s="179"/>
      <c r="I10" s="179"/>
      <c r="J10" s="179"/>
      <c r="K10" s="179"/>
      <c r="L10" s="179"/>
      <c r="M10" s="179"/>
    </row>
    <row r="11" spans="1:13" ht="14.4" thickTop="1" thickBot="1">
      <c r="A11" s="96"/>
      <c r="B11" s="262" t="s">
        <v>112</v>
      </c>
      <c r="C11" s="398"/>
      <c r="D11" s="398"/>
      <c r="E11" s="398"/>
      <c r="F11" s="398"/>
      <c r="G11" s="398"/>
      <c r="H11" s="179"/>
      <c r="I11" s="179"/>
      <c r="J11" s="179"/>
      <c r="K11" s="179"/>
      <c r="L11" s="179"/>
      <c r="M11" s="179"/>
    </row>
    <row r="12" spans="1:13" ht="14.4" thickTop="1" thickBot="1">
      <c r="A12" s="96"/>
      <c r="B12" s="262"/>
      <c r="C12" s="398"/>
      <c r="D12" s="398"/>
      <c r="E12" s="398"/>
      <c r="F12" s="398"/>
      <c r="G12" s="398"/>
      <c r="H12" s="179"/>
      <c r="I12" s="179"/>
      <c r="J12" s="179"/>
      <c r="K12" s="179"/>
      <c r="L12" s="179"/>
      <c r="M12" s="179"/>
    </row>
    <row r="13" spans="1:13" ht="14.4" thickTop="1" thickBot="1">
      <c r="A13" s="96"/>
      <c r="B13" s="262" t="s">
        <v>555</v>
      </c>
      <c r="C13" s="398"/>
      <c r="D13" s="398"/>
      <c r="E13" s="398"/>
      <c r="F13" s="398"/>
      <c r="G13" s="398"/>
      <c r="H13" s="179"/>
    </row>
    <row r="14" spans="1:13" ht="14.4" thickTop="1" thickBot="1">
      <c r="A14" s="96"/>
      <c r="B14" s="262" t="s">
        <v>565</v>
      </c>
      <c r="C14" s="398">
        <v>1140788</v>
      </c>
      <c r="D14" s="398">
        <v>388004</v>
      </c>
      <c r="E14" s="398">
        <v>745871</v>
      </c>
      <c r="F14" s="398">
        <v>6255</v>
      </c>
      <c r="G14" s="398">
        <v>658</v>
      </c>
      <c r="H14" s="179"/>
    </row>
    <row r="15" spans="1:13" ht="14.4" thickTop="1" thickBot="1">
      <c r="A15" s="96"/>
      <c r="B15" s="262" t="s">
        <v>566</v>
      </c>
      <c r="C15" s="398">
        <v>3291263.9999999879</v>
      </c>
      <c r="D15" s="398">
        <v>1093625.9999999998</v>
      </c>
      <c r="E15" s="398">
        <v>2176400.9999999991</v>
      </c>
      <c r="F15" s="398">
        <v>19093.999999999996</v>
      </c>
      <c r="G15" s="398">
        <v>2142.9999999999995</v>
      </c>
      <c r="H15" s="179"/>
      <c r="I15" s="179"/>
      <c r="J15" s="179"/>
    </row>
    <row r="16" spans="1:13" ht="14.4" thickTop="1" thickBot="1">
      <c r="A16" s="96"/>
      <c r="B16" s="262"/>
      <c r="C16" s="398"/>
      <c r="D16" s="398"/>
      <c r="E16" s="398"/>
      <c r="F16" s="398"/>
      <c r="G16" s="398"/>
      <c r="H16" s="179"/>
      <c r="I16" s="179"/>
      <c r="J16" s="179"/>
    </row>
    <row r="17" spans="1:8" ht="14.4" thickTop="1" thickBot="1">
      <c r="A17" s="96"/>
      <c r="B17" s="262" t="s">
        <v>558</v>
      </c>
      <c r="C17" s="398"/>
      <c r="D17" s="398"/>
      <c r="E17" s="398"/>
      <c r="F17" s="398"/>
      <c r="G17" s="398"/>
      <c r="H17" s="179"/>
    </row>
    <row r="18" spans="1:8" ht="14.4" thickTop="1" thickBot="1">
      <c r="A18" s="96"/>
      <c r="B18" s="262" t="s">
        <v>565</v>
      </c>
      <c r="C18" s="398">
        <v>145146</v>
      </c>
      <c r="D18" s="398">
        <v>7468</v>
      </c>
      <c r="E18" s="398">
        <v>135036</v>
      </c>
      <c r="F18" s="398">
        <v>1721</v>
      </c>
      <c r="G18" s="398">
        <v>921</v>
      </c>
      <c r="H18" s="179"/>
    </row>
    <row r="19" spans="1:8" ht="14.4" thickTop="1" thickBot="1">
      <c r="A19" s="96"/>
      <c r="B19" s="262" t="s">
        <v>566</v>
      </c>
      <c r="C19" s="398">
        <v>421062.99999999988</v>
      </c>
      <c r="D19" s="398">
        <v>21921</v>
      </c>
      <c r="E19" s="398">
        <v>392143.00000000058</v>
      </c>
      <c r="F19" s="398">
        <v>5297</v>
      </c>
      <c r="G19" s="398">
        <v>1702</v>
      </c>
      <c r="H19" s="179"/>
    </row>
    <row r="20" spans="1:8" ht="14.4" thickTop="1" thickBot="1">
      <c r="A20" s="96"/>
      <c r="B20" s="262"/>
      <c r="C20" s="398"/>
      <c r="D20" s="398"/>
      <c r="E20" s="398"/>
      <c r="F20" s="398"/>
      <c r="G20" s="398"/>
      <c r="H20" s="179"/>
    </row>
    <row r="21" spans="1:8" ht="14.4" thickTop="1" thickBot="1">
      <c r="A21" s="96"/>
      <c r="B21" s="262" t="s">
        <v>559</v>
      </c>
      <c r="C21" s="398"/>
      <c r="D21" s="398"/>
      <c r="E21" s="398"/>
      <c r="F21" s="398"/>
      <c r="G21" s="398"/>
      <c r="H21" s="179"/>
    </row>
    <row r="22" spans="1:8" ht="14.4" thickTop="1" thickBot="1">
      <c r="A22" s="96"/>
      <c r="B22" s="262" t="s">
        <v>565</v>
      </c>
      <c r="C22" s="398">
        <v>117152</v>
      </c>
      <c r="D22" s="398">
        <v>10951</v>
      </c>
      <c r="E22" s="398">
        <v>105056</v>
      </c>
      <c r="F22" s="398">
        <v>1145</v>
      </c>
      <c r="G22" s="398">
        <v>0</v>
      </c>
      <c r="H22" s="179"/>
    </row>
    <row r="23" spans="1:8" ht="14.4" thickTop="1" thickBot="1">
      <c r="A23" s="96"/>
      <c r="B23" s="262" t="s">
        <v>566</v>
      </c>
      <c r="C23" s="398">
        <v>325084.00000000029</v>
      </c>
      <c r="D23" s="398">
        <v>30837.999999999996</v>
      </c>
      <c r="E23" s="398">
        <v>292126.00000000017</v>
      </c>
      <c r="F23" s="398">
        <v>2120</v>
      </c>
      <c r="G23" s="398">
        <v>0</v>
      </c>
      <c r="H23" s="179"/>
    </row>
    <row r="24" spans="1:8" ht="14.4" thickTop="1" thickBot="1">
      <c r="A24" s="96"/>
      <c r="B24" s="262"/>
      <c r="C24" s="398"/>
      <c r="D24" s="398"/>
      <c r="E24" s="398"/>
      <c r="F24" s="398"/>
      <c r="G24" s="398"/>
      <c r="H24" s="179"/>
    </row>
    <row r="25" spans="1:8" ht="14.4" thickTop="1" thickBot="1">
      <c r="A25" s="96"/>
      <c r="B25" s="262" t="s">
        <v>561</v>
      </c>
      <c r="C25" s="398"/>
      <c r="D25" s="398"/>
      <c r="E25" s="398"/>
      <c r="F25" s="398"/>
      <c r="G25" s="398"/>
      <c r="H25" s="179"/>
    </row>
    <row r="26" spans="1:8" ht="14.4" thickTop="1" thickBot="1">
      <c r="A26" s="96"/>
      <c r="B26" s="262" t="s">
        <v>565</v>
      </c>
      <c r="C26" s="398">
        <v>138699</v>
      </c>
      <c r="D26" s="398">
        <v>5785</v>
      </c>
      <c r="E26" s="398">
        <v>131437</v>
      </c>
      <c r="F26" s="398">
        <v>1477</v>
      </c>
      <c r="G26" s="398">
        <v>0</v>
      </c>
      <c r="H26" s="179"/>
    </row>
    <row r="27" spans="1:8" ht="14.4" thickTop="1" thickBot="1">
      <c r="A27" s="96"/>
      <c r="B27" s="262" t="s">
        <v>566</v>
      </c>
      <c r="C27" s="398">
        <v>378734.00000000041</v>
      </c>
      <c r="D27" s="398">
        <v>15519.999999999996</v>
      </c>
      <c r="E27" s="398">
        <v>359004.99999999965</v>
      </c>
      <c r="F27" s="398">
        <v>4209</v>
      </c>
      <c r="G27" s="398">
        <v>0</v>
      </c>
      <c r="H27" s="179"/>
    </row>
    <row r="28" spans="1:8" ht="14.4" thickTop="1" thickBot="1">
      <c r="A28" s="96"/>
      <c r="B28" s="262"/>
      <c r="C28" s="398"/>
      <c r="D28" s="398"/>
      <c r="E28" s="398"/>
      <c r="F28" s="398"/>
      <c r="G28" s="398"/>
      <c r="H28" s="179"/>
    </row>
    <row r="29" spans="1:8" ht="14.4" thickTop="1" thickBot="1">
      <c r="A29" s="96"/>
      <c r="B29" s="262" t="s">
        <v>562</v>
      </c>
      <c r="C29" s="398"/>
      <c r="D29" s="398"/>
      <c r="E29" s="398"/>
      <c r="F29" s="398"/>
      <c r="G29" s="398"/>
      <c r="H29" s="179"/>
    </row>
    <row r="30" spans="1:8" ht="14.4" thickTop="1" thickBot="1">
      <c r="A30" s="96"/>
      <c r="B30" s="262" t="s">
        <v>565</v>
      </c>
      <c r="C30" s="398">
        <v>172140</v>
      </c>
      <c r="D30" s="398">
        <v>20472</v>
      </c>
      <c r="E30" s="398">
        <v>149878</v>
      </c>
      <c r="F30" s="398">
        <v>1470</v>
      </c>
      <c r="G30" s="398">
        <v>320</v>
      </c>
      <c r="H30" s="179"/>
    </row>
    <row r="31" spans="1:8" ht="14.4" thickTop="1" thickBot="1">
      <c r="A31" s="96"/>
      <c r="B31" s="262" t="s">
        <v>566</v>
      </c>
      <c r="C31" s="398">
        <v>483887.00000000017</v>
      </c>
      <c r="D31" s="398">
        <v>57071.000000000029</v>
      </c>
      <c r="E31" s="398">
        <v>421433.00000000029</v>
      </c>
      <c r="F31" s="398">
        <v>4721</v>
      </c>
      <c r="G31" s="398">
        <v>662</v>
      </c>
      <c r="H31" s="179"/>
    </row>
    <row r="32" spans="1:8" ht="14.4" thickTop="1" thickBot="1">
      <c r="A32" s="96"/>
      <c r="B32" s="262"/>
      <c r="C32" s="398"/>
      <c r="D32" s="398"/>
      <c r="E32" s="398"/>
      <c r="F32" s="398"/>
      <c r="G32" s="398"/>
      <c r="H32" s="179"/>
    </row>
    <row r="33" spans="1:10" ht="14.4" thickTop="1" thickBot="1">
      <c r="A33" s="96"/>
      <c r="B33" s="262" t="s">
        <v>563</v>
      </c>
      <c r="C33" s="398"/>
      <c r="D33" s="398"/>
      <c r="E33" s="398"/>
      <c r="F33" s="398"/>
      <c r="G33" s="398"/>
      <c r="H33" s="179"/>
    </row>
    <row r="34" spans="1:10" ht="14.4" thickTop="1" thickBot="1">
      <c r="A34" s="96"/>
      <c r="B34" s="262" t="s">
        <v>565</v>
      </c>
      <c r="C34" s="398">
        <v>159447</v>
      </c>
      <c r="D34" s="398">
        <v>5888</v>
      </c>
      <c r="E34" s="398">
        <v>150781</v>
      </c>
      <c r="F34" s="398">
        <v>2599</v>
      </c>
      <c r="G34" s="398">
        <v>179</v>
      </c>
      <c r="H34" s="179"/>
    </row>
    <row r="35" spans="1:10" ht="14.4" thickTop="1" thickBot="1">
      <c r="A35" s="96"/>
      <c r="B35" s="262" t="s">
        <v>566</v>
      </c>
      <c r="C35" s="398">
        <v>459892.99999999942</v>
      </c>
      <c r="D35" s="398">
        <v>15777.000000000002</v>
      </c>
      <c r="E35" s="398">
        <v>435444.00000000058</v>
      </c>
      <c r="F35" s="398">
        <v>8493</v>
      </c>
      <c r="G35" s="398">
        <v>179</v>
      </c>
      <c r="H35" s="179"/>
    </row>
    <row r="36" spans="1:10" ht="14.4" thickTop="1" thickBot="1">
      <c r="B36" s="282"/>
      <c r="C36" s="398"/>
      <c r="D36" s="398"/>
      <c r="E36" s="398"/>
      <c r="F36" s="398"/>
      <c r="G36" s="398"/>
      <c r="H36" s="179"/>
    </row>
    <row r="37" spans="1:10" ht="14.4" thickTop="1" thickBot="1">
      <c r="B37" s="282" t="s">
        <v>516</v>
      </c>
      <c r="C37" s="398"/>
      <c r="D37" s="398"/>
      <c r="E37" s="398"/>
      <c r="F37" s="398"/>
      <c r="G37" s="398"/>
      <c r="H37" s="179"/>
    </row>
    <row r="38" spans="1:10" ht="14.4" thickTop="1" thickBot="1">
      <c r="B38" s="282"/>
      <c r="C38" s="398"/>
      <c r="D38" s="398"/>
      <c r="E38" s="398"/>
      <c r="F38" s="398"/>
      <c r="G38" s="398"/>
      <c r="H38" s="179"/>
    </row>
    <row r="39" spans="1:10" ht="14.4" thickTop="1" thickBot="1">
      <c r="B39" s="282" t="s">
        <v>581</v>
      </c>
      <c r="C39" s="398"/>
      <c r="D39" s="398"/>
      <c r="E39" s="398"/>
      <c r="F39" s="398"/>
      <c r="G39" s="398"/>
      <c r="H39" s="179"/>
    </row>
    <row r="40" spans="1:10" ht="14.4" thickTop="1" thickBot="1">
      <c r="B40" s="262" t="s">
        <v>565</v>
      </c>
      <c r="C40" s="398">
        <v>1354658</v>
      </c>
      <c r="D40" s="398">
        <v>419040</v>
      </c>
      <c r="E40" s="398">
        <v>927085</v>
      </c>
      <c r="F40" s="398">
        <v>7086</v>
      </c>
      <c r="G40" s="398">
        <v>1447</v>
      </c>
      <c r="H40" s="179"/>
    </row>
    <row r="41" spans="1:10" ht="14.4" thickTop="1" thickBot="1">
      <c r="B41" s="262" t="s">
        <v>566</v>
      </c>
      <c r="C41" s="398">
        <v>3877420.000000007</v>
      </c>
      <c r="D41" s="398">
        <v>1179254</v>
      </c>
      <c r="E41" s="398">
        <v>2673243.9999999967</v>
      </c>
      <c r="F41" s="398">
        <v>21170.999999999996</v>
      </c>
      <c r="G41" s="398">
        <v>3750.9999999999995</v>
      </c>
      <c r="H41" s="179"/>
    </row>
    <row r="42" spans="1:10" ht="14.4" thickTop="1" thickBot="1">
      <c r="B42" s="282"/>
      <c r="C42" s="398"/>
      <c r="D42" s="398"/>
      <c r="E42" s="398"/>
      <c r="F42" s="398"/>
      <c r="G42" s="398"/>
      <c r="H42" s="179"/>
    </row>
    <row r="43" spans="1:10" ht="14.4" thickTop="1" thickBot="1">
      <c r="B43" s="282" t="s">
        <v>564</v>
      </c>
      <c r="C43" s="398"/>
      <c r="D43" s="398"/>
      <c r="E43" s="398"/>
      <c r="F43" s="398"/>
      <c r="G43" s="398"/>
      <c r="H43" s="179"/>
    </row>
    <row r="44" spans="1:10" ht="14.4" thickTop="1" thickBot="1">
      <c r="B44" s="262" t="s">
        <v>565</v>
      </c>
      <c r="C44" s="398">
        <v>518714</v>
      </c>
      <c r="D44" s="398">
        <v>19528</v>
      </c>
      <c r="E44" s="398">
        <v>490974</v>
      </c>
      <c r="F44" s="398">
        <v>7581</v>
      </c>
      <c r="G44" s="398">
        <v>631</v>
      </c>
      <c r="H44" s="179"/>
    </row>
    <row r="45" spans="1:10" ht="14.4" thickTop="1" thickBot="1">
      <c r="B45" s="262" t="s">
        <v>566</v>
      </c>
      <c r="C45" s="398">
        <v>1482505.0000000002</v>
      </c>
      <c r="D45" s="398">
        <v>55498.999999999971</v>
      </c>
      <c r="E45" s="398">
        <v>1403308.0000000019</v>
      </c>
      <c r="F45" s="398">
        <v>22763</v>
      </c>
      <c r="G45" s="398">
        <v>935</v>
      </c>
      <c r="H45" s="179"/>
    </row>
    <row r="46" spans="1:10" ht="15" thickTop="1" thickBot="1">
      <c r="B46" s="291"/>
      <c r="C46" s="378"/>
      <c r="D46" s="378"/>
      <c r="E46" s="378"/>
      <c r="F46" s="378"/>
      <c r="G46" s="378"/>
      <c r="H46" s="179"/>
    </row>
    <row r="47" spans="1:10" ht="14.4" thickTop="1" thickBot="1">
      <c r="B47" s="475" t="s">
        <v>1096</v>
      </c>
      <c r="C47" s="476"/>
      <c r="D47" s="476"/>
      <c r="E47" s="476"/>
      <c r="F47" s="476"/>
      <c r="G47" s="476"/>
      <c r="H47" s="78"/>
      <c r="I47" s="78"/>
      <c r="J47" s="78"/>
    </row>
    <row r="48" spans="1:10" ht="15.6" thickTop="1">
      <c r="B48" s="482" t="s">
        <v>943</v>
      </c>
      <c r="C48" s="482"/>
      <c r="D48" s="482"/>
      <c r="E48" s="482"/>
      <c r="F48" s="482"/>
      <c r="G48" s="482"/>
      <c r="H48" s="6"/>
    </row>
    <row r="49" spans="2:15" ht="15">
      <c r="H49" s="6"/>
    </row>
    <row r="50" spans="2:15" ht="19.5" customHeight="1">
      <c r="C50" s="179"/>
      <c r="D50" s="179"/>
      <c r="E50" s="179"/>
      <c r="F50" s="179"/>
      <c r="G50" s="179"/>
      <c r="H50" s="179"/>
    </row>
    <row r="51" spans="2:15" ht="28.5" customHeight="1">
      <c r="C51" s="179"/>
      <c r="D51" s="179"/>
      <c r="E51" s="179"/>
      <c r="F51" s="179"/>
      <c r="G51" s="179"/>
      <c r="H51" s="179"/>
    </row>
    <row r="52" spans="2:15" ht="19.5" customHeight="1">
      <c r="C52" s="96"/>
      <c r="D52" s="96"/>
      <c r="E52" s="96"/>
      <c r="F52" s="96"/>
      <c r="G52" s="96"/>
    </row>
    <row r="53" spans="2:15" ht="15.6">
      <c r="B53" s="553"/>
      <c r="C53" s="554"/>
      <c r="D53" s="554"/>
      <c r="E53" s="554"/>
    </row>
    <row r="54" spans="2:15">
      <c r="B54" s="183"/>
      <c r="C54" s="183"/>
      <c r="D54" s="183"/>
      <c r="E54" s="183"/>
      <c r="G54" s="183"/>
    </row>
    <row r="56" spans="2:15" ht="15">
      <c r="B56" s="6"/>
      <c r="C56" s="6"/>
      <c r="D56" s="6"/>
      <c r="E56" s="6"/>
      <c r="G56" s="6"/>
    </row>
    <row r="57" spans="2:15" ht="15.6" thickBot="1">
      <c r="B57" s="6"/>
      <c r="C57" s="49"/>
      <c r="D57" s="49"/>
      <c r="E57" s="49"/>
      <c r="F57" s="49"/>
      <c r="G57" s="49"/>
    </row>
    <row r="58" spans="2:15" ht="25.5" customHeight="1" thickTop="1" thickBot="1">
      <c r="B58" s="6"/>
      <c r="C58" s="49"/>
      <c r="D58" s="49"/>
      <c r="E58" s="49"/>
      <c r="F58" s="49"/>
      <c r="G58" s="49"/>
      <c r="K58" s="378"/>
      <c r="L58" s="378"/>
      <c r="M58" s="378"/>
      <c r="N58" s="378"/>
      <c r="O58" s="378"/>
    </row>
    <row r="59" spans="2:15" ht="16.2" thickTop="1" thickBot="1">
      <c r="B59" s="6"/>
      <c r="C59" s="6"/>
      <c r="D59" s="6"/>
      <c r="E59" s="6"/>
      <c r="G59" s="6"/>
      <c r="K59" s="378"/>
      <c r="L59" s="378"/>
      <c r="M59" s="378"/>
      <c r="N59" s="378"/>
      <c r="O59" s="378"/>
    </row>
    <row r="60" spans="2:15" ht="16.2" thickTop="1" thickBot="1">
      <c r="B60" s="69"/>
      <c r="C60" s="69"/>
      <c r="D60" s="69"/>
      <c r="E60" s="69"/>
      <c r="G60" s="69"/>
      <c r="K60" s="378"/>
      <c r="L60" s="378"/>
      <c r="M60" s="378"/>
      <c r="N60" s="378"/>
      <c r="O60" s="378"/>
    </row>
    <row r="61" spans="2:15" ht="16.2" thickTop="1" thickBot="1">
      <c r="B61" s="116"/>
      <c r="C61" s="6"/>
      <c r="D61" s="6"/>
      <c r="E61" s="6"/>
      <c r="G61" s="6"/>
      <c r="K61" s="378"/>
      <c r="L61" s="378"/>
      <c r="M61" s="378"/>
      <c r="N61" s="378"/>
      <c r="O61" s="378"/>
    </row>
    <row r="62" spans="2:15" ht="16.2" thickTop="1" thickBot="1">
      <c r="B62" s="116"/>
      <c r="C62" s="73"/>
      <c r="D62" s="73"/>
      <c r="E62" s="73"/>
      <c r="G62" s="73"/>
      <c r="K62" s="378"/>
      <c r="L62" s="378"/>
      <c r="M62" s="378"/>
      <c r="N62" s="378"/>
      <c r="O62" s="378"/>
    </row>
    <row r="63" spans="2:15" ht="16.2" thickTop="1" thickBot="1">
      <c r="B63" s="116"/>
      <c r="C63" s="74"/>
      <c r="D63" s="74"/>
      <c r="E63" s="74"/>
      <c r="G63" s="74"/>
      <c r="K63" s="378"/>
      <c r="L63" s="378"/>
      <c r="M63" s="378"/>
      <c r="N63" s="378"/>
      <c r="O63" s="378"/>
    </row>
    <row r="64" spans="2:15" ht="16.2" thickTop="1" thickBot="1">
      <c r="B64" s="116"/>
      <c r="C64" s="74"/>
      <c r="D64" s="74"/>
      <c r="E64" s="74"/>
      <c r="G64" s="74"/>
      <c r="K64" s="378"/>
      <c r="L64" s="378"/>
      <c r="M64" s="378"/>
      <c r="N64" s="378"/>
      <c r="O64" s="378"/>
    </row>
    <row r="65" spans="2:15" ht="16.2" thickTop="1" thickBot="1">
      <c r="B65" s="116"/>
      <c r="C65" s="74"/>
      <c r="D65" s="74"/>
      <c r="E65" s="74"/>
      <c r="G65" s="74"/>
      <c r="K65" s="378"/>
      <c r="L65" s="378"/>
      <c r="M65" s="378"/>
      <c r="N65" s="378"/>
      <c r="O65" s="378"/>
    </row>
    <row r="66" spans="2:15" ht="16.2" thickTop="1" thickBot="1">
      <c r="B66" s="116"/>
      <c r="C66" s="74"/>
      <c r="D66" s="74"/>
      <c r="E66" s="74"/>
      <c r="G66" s="74"/>
      <c r="K66" s="378"/>
      <c r="L66" s="378"/>
      <c r="M66" s="378"/>
      <c r="N66" s="378"/>
      <c r="O66" s="378"/>
    </row>
    <row r="67" spans="2:15" ht="16.2" thickTop="1" thickBot="1">
      <c r="B67" s="116"/>
      <c r="C67" s="118"/>
      <c r="D67" s="117"/>
      <c r="E67" s="117"/>
      <c r="G67" s="117"/>
      <c r="K67" s="378"/>
      <c r="L67" s="378"/>
      <c r="M67" s="378"/>
      <c r="N67" s="378"/>
      <c r="O67" s="378"/>
    </row>
    <row r="68" spans="2:15" ht="16.2" thickTop="1" thickBot="1">
      <c r="B68" s="116"/>
      <c r="C68" s="74"/>
      <c r="D68" s="74"/>
      <c r="E68" s="74"/>
      <c r="G68" s="74"/>
      <c r="K68" s="378"/>
      <c r="L68" s="378"/>
      <c r="M68" s="378"/>
      <c r="N68" s="378"/>
      <c r="O68" s="378"/>
    </row>
    <row r="69" spans="2:15" ht="16.2" thickTop="1" thickBot="1">
      <c r="B69" s="116"/>
      <c r="C69" s="74"/>
      <c r="D69" s="74"/>
      <c r="E69" s="74"/>
      <c r="G69" s="74"/>
      <c r="K69" s="378"/>
      <c r="L69" s="378"/>
      <c r="M69" s="378"/>
      <c r="N69" s="378"/>
      <c r="O69" s="378"/>
    </row>
    <row r="70" spans="2:15" ht="16.2" thickTop="1" thickBot="1">
      <c r="B70" s="116"/>
      <c r="C70" s="74"/>
      <c r="D70" s="74"/>
      <c r="E70" s="74"/>
      <c r="G70" s="74"/>
      <c r="K70" s="378"/>
      <c r="L70" s="378"/>
      <c r="M70" s="378"/>
      <c r="N70" s="378"/>
      <c r="O70" s="378"/>
    </row>
    <row r="71" spans="2:15" ht="16.2" thickTop="1" thickBot="1">
      <c r="B71" s="116"/>
      <c r="C71" s="74"/>
      <c r="D71" s="74"/>
      <c r="E71" s="74"/>
      <c r="G71" s="74"/>
      <c r="K71" s="378"/>
      <c r="L71" s="378"/>
      <c r="M71" s="378"/>
      <c r="N71" s="378"/>
      <c r="O71" s="378"/>
    </row>
    <row r="72" spans="2:15" ht="16.2" thickTop="1" thickBot="1">
      <c r="B72" s="116"/>
      <c r="C72" s="118"/>
      <c r="D72" s="117"/>
      <c r="E72" s="117"/>
      <c r="G72" s="117"/>
      <c r="K72" s="378"/>
      <c r="L72" s="378"/>
      <c r="M72" s="378"/>
      <c r="N72" s="378"/>
      <c r="O72" s="378"/>
    </row>
    <row r="73" spans="2:15" ht="16.2" thickTop="1" thickBot="1">
      <c r="B73" s="116"/>
      <c r="C73" s="74"/>
      <c r="D73" s="74"/>
      <c r="E73" s="74"/>
      <c r="G73" s="74"/>
      <c r="K73" s="378"/>
      <c r="L73" s="378"/>
      <c r="M73" s="378"/>
      <c r="N73" s="378"/>
      <c r="O73" s="378"/>
    </row>
    <row r="74" spans="2:15" ht="16.2" thickTop="1" thickBot="1">
      <c r="B74" s="116"/>
      <c r="C74" s="74"/>
      <c r="D74" s="74"/>
      <c r="E74" s="74"/>
      <c r="G74" s="74"/>
      <c r="K74" s="378"/>
      <c r="L74" s="378"/>
      <c r="M74" s="378"/>
      <c r="N74" s="378"/>
      <c r="O74" s="378"/>
    </row>
    <row r="75" spans="2:15" ht="16.2" thickTop="1" thickBot="1">
      <c r="B75" s="116"/>
      <c r="C75" s="74"/>
      <c r="D75" s="74"/>
      <c r="E75" s="74"/>
      <c r="G75" s="74"/>
      <c r="K75" s="378"/>
      <c r="L75" s="378"/>
      <c r="M75" s="378"/>
      <c r="N75" s="378"/>
      <c r="O75" s="378"/>
    </row>
    <row r="76" spans="2:15" ht="16.2" thickTop="1" thickBot="1">
      <c r="B76" s="116"/>
      <c r="C76" s="74"/>
      <c r="D76" s="74"/>
      <c r="E76" s="74"/>
      <c r="G76" s="74"/>
      <c r="K76" s="378"/>
      <c r="L76" s="378"/>
      <c r="M76" s="378"/>
      <c r="N76" s="378"/>
      <c r="O76" s="378"/>
    </row>
    <row r="77" spans="2:15" ht="16.8" thickTop="1" thickBot="1">
      <c r="B77" s="553"/>
      <c r="C77" s="554"/>
      <c r="D77" s="554"/>
      <c r="E77" s="554"/>
      <c r="K77" s="378"/>
      <c r="L77" s="378"/>
      <c r="M77" s="378"/>
      <c r="N77" s="378"/>
      <c r="O77" s="378"/>
    </row>
    <row r="78" spans="2:15" ht="14.4" thickTop="1" thickBot="1">
      <c r="B78" s="555"/>
      <c r="C78" s="555"/>
      <c r="D78" s="555"/>
      <c r="E78" s="555"/>
      <c r="F78" s="555"/>
      <c r="G78" s="555"/>
      <c r="K78" s="378"/>
      <c r="L78" s="378"/>
      <c r="M78" s="378"/>
      <c r="N78" s="378"/>
      <c r="O78" s="378"/>
    </row>
    <row r="79" spans="2:15" ht="14.4" thickTop="1" thickBot="1">
      <c r="K79" s="378"/>
      <c r="L79" s="378"/>
      <c r="M79" s="378"/>
      <c r="N79" s="378"/>
      <c r="O79" s="378"/>
    </row>
    <row r="80" spans="2:15" ht="14.4" thickTop="1" thickBot="1">
      <c r="K80" s="378"/>
      <c r="L80" s="378"/>
      <c r="M80" s="378"/>
      <c r="N80" s="378"/>
      <c r="O80" s="378"/>
    </row>
    <row r="81" spans="11:15" ht="14.4" thickTop="1" thickBot="1">
      <c r="K81" s="378"/>
      <c r="L81" s="378"/>
      <c r="M81" s="378"/>
      <c r="N81" s="378"/>
      <c r="O81" s="378"/>
    </row>
    <row r="82" spans="11:15" ht="14.4" thickTop="1" thickBot="1">
      <c r="K82" s="378"/>
      <c r="L82" s="378"/>
      <c r="M82" s="378"/>
      <c r="N82" s="378"/>
      <c r="O82" s="378"/>
    </row>
    <row r="83" spans="11:15" ht="14.4" thickTop="1" thickBot="1">
      <c r="K83" s="378"/>
      <c r="L83" s="378"/>
      <c r="M83" s="378"/>
      <c r="N83" s="378"/>
      <c r="O83" s="378"/>
    </row>
    <row r="84" spans="11:15" ht="14.4" thickTop="1" thickBot="1">
      <c r="K84" s="378"/>
      <c r="L84" s="378"/>
      <c r="M84" s="378"/>
      <c r="N84" s="378"/>
      <c r="O84" s="378"/>
    </row>
    <row r="85" spans="11:15" ht="14.4" thickTop="1" thickBot="1">
      <c r="K85" s="378"/>
      <c r="L85" s="378"/>
      <c r="M85" s="378"/>
      <c r="N85" s="378"/>
      <c r="O85" s="378"/>
    </row>
    <row r="86" spans="11:15" ht="14.4" thickTop="1" thickBot="1">
      <c r="K86" s="378"/>
      <c r="L86" s="378"/>
      <c r="M86" s="378"/>
      <c r="N86" s="378"/>
      <c r="O86" s="378"/>
    </row>
    <row r="87" spans="11:15" ht="14.4" thickTop="1" thickBot="1">
      <c r="K87" s="378"/>
      <c r="L87" s="378"/>
      <c r="M87" s="378"/>
      <c r="N87" s="378"/>
      <c r="O87" s="378"/>
    </row>
    <row r="88" spans="11:15" ht="14.4" thickTop="1" thickBot="1">
      <c r="K88" s="378"/>
      <c r="L88" s="378"/>
      <c r="M88" s="378"/>
      <c r="N88" s="378"/>
      <c r="O88" s="378"/>
    </row>
    <row r="89" spans="11:15" ht="14.4" thickTop="1" thickBot="1">
      <c r="K89" s="378"/>
      <c r="L89" s="378"/>
      <c r="M89" s="378"/>
      <c r="N89" s="378"/>
      <c r="O89" s="378"/>
    </row>
    <row r="90" spans="11:15" ht="14.4" thickTop="1" thickBot="1">
      <c r="K90" s="378"/>
      <c r="L90" s="378"/>
      <c r="M90" s="378"/>
      <c r="N90" s="378"/>
      <c r="O90" s="378"/>
    </row>
    <row r="91" spans="11:15" ht="14.4" thickTop="1" thickBot="1">
      <c r="K91" s="378"/>
      <c r="L91" s="378"/>
      <c r="M91" s="378"/>
      <c r="N91" s="378"/>
      <c r="O91" s="378"/>
    </row>
    <row r="92" spans="11:15" ht="14.4" thickTop="1" thickBot="1">
      <c r="K92" s="378"/>
      <c r="L92" s="378"/>
      <c r="M92" s="378"/>
      <c r="N92" s="378"/>
      <c r="O92" s="378"/>
    </row>
    <row r="93" spans="11:15" ht="14.4" thickTop="1" thickBot="1">
      <c r="K93" s="378"/>
      <c r="L93" s="378"/>
      <c r="M93" s="378"/>
      <c r="N93" s="378"/>
      <c r="O93" s="378"/>
    </row>
    <row r="94" spans="11:15" ht="14.4" thickTop="1" thickBot="1">
      <c r="K94" s="378"/>
      <c r="L94" s="378"/>
      <c r="M94" s="378"/>
      <c r="N94" s="378"/>
      <c r="O94" s="378"/>
    </row>
    <row r="95" spans="11:15" ht="14.4" thickTop="1" thickBot="1">
      <c r="K95" s="378"/>
      <c r="L95" s="378"/>
      <c r="M95" s="378"/>
      <c r="N95" s="378"/>
      <c r="O95" s="378"/>
    </row>
    <row r="96" spans="11:15" ht="13.8" thickTop="1"/>
  </sheetData>
  <mergeCells count="10">
    <mergeCell ref="B2:G2"/>
    <mergeCell ref="B3:G3"/>
    <mergeCell ref="B4:B5"/>
    <mergeCell ref="C4:C5"/>
    <mergeCell ref="D4:G4"/>
    <mergeCell ref="B77:E77"/>
    <mergeCell ref="B78:G78"/>
    <mergeCell ref="B53:E53"/>
    <mergeCell ref="B47:G47"/>
    <mergeCell ref="B48:G48"/>
  </mergeCells>
  <hyperlinks>
    <hyperlink ref="B3:G3" location="'Capitulo 3'!B29" display="Viviendas ocupadas y total de ocupantes por sistema de disposición de excretas, según región y zona. 2024." xr:uid="{00000000-0004-0000-1900-000000000000}"/>
  </hyperlinks>
  <pageMargins left="0.75" right="0.75" top="1" bottom="1" header="0" footer="0"/>
  <pageSetup orientation="landscape" horizontalDpi="180" verticalDpi="180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24"/>
  <sheetViews>
    <sheetView showGridLines="0" zoomScaleNormal="100" workbookViewId="0">
      <pane ySplit="7" topLeftCell="A8" activePane="bottomLeft" state="frozen"/>
      <selection pane="bottomLeft" activeCell="B4" sqref="B4:B7"/>
    </sheetView>
  </sheetViews>
  <sheetFormatPr baseColWidth="10" defaultColWidth="31.6640625" defaultRowHeight="13.2"/>
  <cols>
    <col min="1" max="1" width="13.33203125" style="3" customWidth="1"/>
    <col min="2" max="2" width="34.109375" style="3" customWidth="1"/>
    <col min="3" max="3" width="20.6640625" style="3" customWidth="1"/>
    <col min="4" max="4" width="16.88671875" style="3" bestFit="1" customWidth="1"/>
    <col min="5" max="6" width="16.88671875" style="3" customWidth="1"/>
    <col min="7" max="8" width="15.88671875" style="3" customWidth="1"/>
    <col min="9" max="10" width="19.33203125" style="3" customWidth="1"/>
    <col min="11" max="11" width="28.6640625" style="3" customWidth="1"/>
    <col min="12" max="12" width="12.88671875" style="3" customWidth="1"/>
    <col min="13" max="13" width="15.5546875" style="3" customWidth="1"/>
    <col min="14" max="14" width="16.33203125" style="3" customWidth="1"/>
    <col min="15" max="15" width="11.88671875" style="3" customWidth="1"/>
    <col min="16" max="16" width="11" style="3" customWidth="1"/>
    <col min="17" max="17" width="15" style="3" customWidth="1"/>
    <col min="18" max="18" width="14.6640625" style="3" customWidth="1"/>
    <col min="19" max="19" width="13" style="3" customWidth="1"/>
    <col min="20" max="20" width="14.109375" style="3" customWidth="1"/>
    <col min="21" max="16384" width="31.6640625" style="3"/>
  </cols>
  <sheetData>
    <row r="1" spans="2:11" ht="15">
      <c r="B1" s="68"/>
      <c r="C1" s="69"/>
      <c r="D1" s="69"/>
      <c r="E1" s="69"/>
      <c r="F1" s="69"/>
      <c r="G1" s="69"/>
      <c r="H1" s="69"/>
      <c r="I1" s="103"/>
      <c r="J1" s="103"/>
      <c r="K1" s="103"/>
    </row>
    <row r="2" spans="2:11" ht="15">
      <c r="B2" s="468" t="s">
        <v>430</v>
      </c>
      <c r="C2" s="468"/>
      <c r="D2" s="468"/>
      <c r="E2" s="468"/>
      <c r="F2" s="468"/>
      <c r="G2" s="468"/>
      <c r="H2" s="468"/>
      <c r="I2" s="468"/>
      <c r="J2" s="468"/>
      <c r="K2" s="468"/>
    </row>
    <row r="3" spans="2:11" ht="30.75" customHeight="1" thickBot="1">
      <c r="B3" s="489" t="s">
        <v>1107</v>
      </c>
      <c r="C3" s="489"/>
      <c r="D3" s="489"/>
      <c r="E3" s="489"/>
      <c r="F3" s="489"/>
      <c r="G3" s="489"/>
      <c r="H3" s="489"/>
      <c r="I3" s="489"/>
      <c r="J3" s="489"/>
      <c r="K3" s="489"/>
    </row>
    <row r="4" spans="2:11" ht="24" customHeight="1" thickTop="1" thickBot="1">
      <c r="B4" s="491" t="s">
        <v>161</v>
      </c>
      <c r="C4" s="564" t="s">
        <v>4</v>
      </c>
      <c r="D4" s="565"/>
      <c r="E4" s="560" t="s">
        <v>160</v>
      </c>
      <c r="F4" s="568"/>
      <c r="G4" s="568"/>
      <c r="H4" s="568"/>
      <c r="I4" s="568"/>
      <c r="J4" s="568"/>
      <c r="K4" s="561"/>
    </row>
    <row r="5" spans="2:11" ht="42" customHeight="1" thickTop="1" thickBot="1">
      <c r="B5" s="569"/>
      <c r="C5" s="566"/>
      <c r="D5" s="567"/>
      <c r="E5" s="560" t="s">
        <v>164</v>
      </c>
      <c r="F5" s="561"/>
      <c r="G5" s="560" t="s">
        <v>163</v>
      </c>
      <c r="H5" s="561"/>
      <c r="I5" s="560" t="s">
        <v>162</v>
      </c>
      <c r="J5" s="561"/>
      <c r="K5" s="484" t="s">
        <v>165</v>
      </c>
    </row>
    <row r="6" spans="2:11" ht="12.75" customHeight="1" thickTop="1">
      <c r="B6" s="569"/>
      <c r="C6" s="562" t="s">
        <v>166</v>
      </c>
      <c r="D6" s="562" t="s">
        <v>131</v>
      </c>
      <c r="E6" s="562" t="s">
        <v>129</v>
      </c>
      <c r="F6" s="562" t="s">
        <v>131</v>
      </c>
      <c r="G6" s="562" t="s">
        <v>129</v>
      </c>
      <c r="H6" s="562" t="s">
        <v>131</v>
      </c>
      <c r="I6" s="562" t="s">
        <v>129</v>
      </c>
      <c r="J6" s="562" t="s">
        <v>131</v>
      </c>
      <c r="K6" s="542"/>
    </row>
    <row r="7" spans="2:11" ht="28.5" customHeight="1" thickBot="1">
      <c r="B7" s="492"/>
      <c r="C7" s="563"/>
      <c r="D7" s="563"/>
      <c r="E7" s="563"/>
      <c r="F7" s="563"/>
      <c r="G7" s="563"/>
      <c r="H7" s="563"/>
      <c r="I7" s="563"/>
      <c r="J7" s="563"/>
      <c r="K7" s="485"/>
    </row>
    <row r="8" spans="2:11" ht="28.5" customHeight="1" thickTop="1" thickBot="1">
      <c r="B8" s="262" t="s">
        <v>102</v>
      </c>
      <c r="C8" s="398">
        <f t="shared" ref="C8:J8" si="0">SUM(C9:C13)</f>
        <v>1873372</v>
      </c>
      <c r="D8" s="398">
        <f t="shared" si="0"/>
        <v>5359925</v>
      </c>
      <c r="E8" s="398">
        <f t="shared" si="0"/>
        <v>1752181</v>
      </c>
      <c r="F8" s="398">
        <f t="shared" si="0"/>
        <v>4994246</v>
      </c>
      <c r="G8" s="398">
        <f t="shared" si="0"/>
        <v>109367</v>
      </c>
      <c r="H8" s="398">
        <f t="shared" si="0"/>
        <v>332294</v>
      </c>
      <c r="I8" s="398">
        <f t="shared" si="0"/>
        <v>11824</v>
      </c>
      <c r="J8" s="398">
        <f t="shared" si="0"/>
        <v>33385</v>
      </c>
      <c r="K8" s="270">
        <f>+(G8+I8)/$C$8</f>
        <v>6.4691369359636E-2</v>
      </c>
    </row>
    <row r="9" spans="2:11" ht="14.4" thickTop="1" thickBot="1">
      <c r="B9" s="262" t="s">
        <v>167</v>
      </c>
      <c r="C9" s="398">
        <v>1242188</v>
      </c>
      <c r="D9" s="398">
        <v>3517373</v>
      </c>
      <c r="E9" s="398">
        <v>1162158</v>
      </c>
      <c r="F9" s="398">
        <v>3283454</v>
      </c>
      <c r="G9" s="398">
        <v>74823</v>
      </c>
      <c r="H9" s="398">
        <v>219432</v>
      </c>
      <c r="I9" s="398">
        <v>5207</v>
      </c>
      <c r="J9" s="398">
        <v>14487</v>
      </c>
      <c r="K9" s="270">
        <f>+(G9+I9)/$C$8</f>
        <v>4.2719758809248776E-2</v>
      </c>
    </row>
    <row r="10" spans="2:11" ht="14.4" thickTop="1" thickBot="1">
      <c r="B10" s="262" t="s">
        <v>168</v>
      </c>
      <c r="C10" s="398">
        <v>129893</v>
      </c>
      <c r="D10" s="398">
        <v>395218</v>
      </c>
      <c r="E10" s="398">
        <v>126470</v>
      </c>
      <c r="F10" s="398">
        <v>383535</v>
      </c>
      <c r="G10" s="398">
        <v>3423</v>
      </c>
      <c r="H10" s="398">
        <v>11683</v>
      </c>
      <c r="I10" s="398">
        <v>0</v>
      </c>
      <c r="J10" s="398">
        <v>0</v>
      </c>
      <c r="K10" s="270">
        <f t="shared" ref="K10:K13" si="1">+(G10+I10)/$C$8</f>
        <v>1.8271864851188125E-3</v>
      </c>
    </row>
    <row r="11" spans="2:11" ht="14.4" thickTop="1" thickBot="1">
      <c r="B11" s="262" t="s">
        <v>169</v>
      </c>
      <c r="C11" s="398">
        <v>361847</v>
      </c>
      <c r="D11" s="398">
        <v>1047317</v>
      </c>
      <c r="E11" s="398">
        <v>349858</v>
      </c>
      <c r="F11" s="398">
        <v>1009808</v>
      </c>
      <c r="G11" s="398">
        <v>9750</v>
      </c>
      <c r="H11" s="398">
        <v>32189</v>
      </c>
      <c r="I11" s="398">
        <v>2239</v>
      </c>
      <c r="J11" s="398">
        <v>5320</v>
      </c>
      <c r="K11" s="270">
        <f>+(G11+I11)/$C$8</f>
        <v>6.3996899708119908E-3</v>
      </c>
    </row>
    <row r="12" spans="2:11" ht="14.4" thickTop="1" thickBot="1">
      <c r="B12" s="262" t="s">
        <v>170</v>
      </c>
      <c r="C12" s="398">
        <v>18330</v>
      </c>
      <c r="D12" s="398">
        <v>65769</v>
      </c>
      <c r="E12" s="398">
        <v>12090</v>
      </c>
      <c r="F12" s="398">
        <v>43064</v>
      </c>
      <c r="G12" s="398">
        <v>3941</v>
      </c>
      <c r="H12" s="398">
        <v>14317</v>
      </c>
      <c r="I12" s="398">
        <v>2299</v>
      </c>
      <c r="J12" s="398">
        <v>8388</v>
      </c>
      <c r="K12" s="270">
        <f t="shared" si="1"/>
        <v>3.3308921025829359E-3</v>
      </c>
    </row>
    <row r="13" spans="2:11" ht="14.4" thickTop="1" thickBot="1">
      <c r="B13" s="262" t="s">
        <v>398</v>
      </c>
      <c r="C13" s="398">
        <v>121114</v>
      </c>
      <c r="D13" s="398">
        <v>334248</v>
      </c>
      <c r="E13" s="398">
        <v>101605</v>
      </c>
      <c r="F13" s="398">
        <v>274385</v>
      </c>
      <c r="G13" s="398">
        <v>17430</v>
      </c>
      <c r="H13" s="398">
        <v>54673</v>
      </c>
      <c r="I13" s="398">
        <v>2079</v>
      </c>
      <c r="J13" s="398">
        <v>5190</v>
      </c>
      <c r="K13" s="270">
        <f t="shared" si="1"/>
        <v>1.0413841991873478E-2</v>
      </c>
    </row>
    <row r="14" spans="2:11" ht="15" thickTop="1" thickBot="1">
      <c r="B14" s="291"/>
      <c r="C14" s="286"/>
      <c r="D14" s="286"/>
      <c r="E14" s="286"/>
      <c r="F14" s="286"/>
      <c r="G14" s="286"/>
      <c r="H14" s="286"/>
      <c r="I14" s="286"/>
      <c r="J14" s="286"/>
      <c r="K14" s="227"/>
    </row>
    <row r="15" spans="2:11" ht="14.4" thickTop="1" thickBot="1">
      <c r="B15" s="472" t="s">
        <v>1096</v>
      </c>
      <c r="C15" s="473"/>
      <c r="D15" s="473"/>
      <c r="E15" s="473"/>
      <c r="F15" s="473"/>
      <c r="G15" s="473"/>
      <c r="H15" s="473"/>
      <c r="I15" s="473"/>
      <c r="J15" s="473"/>
      <c r="K15" s="473"/>
    </row>
    <row r="16" spans="2:11" ht="15" thickTop="1">
      <c r="B16" s="1"/>
      <c r="C16" s="1"/>
      <c r="D16" s="374"/>
      <c r="E16" s="374"/>
      <c r="F16" s="374"/>
      <c r="G16" s="182"/>
      <c r="H16" s="182"/>
      <c r="I16" s="182"/>
      <c r="J16" s="182"/>
      <c r="K16" s="79"/>
    </row>
    <row r="17" spans="1:13" ht="14.4">
      <c r="C17" s="96"/>
      <c r="D17" s="96"/>
      <c r="E17" s="96"/>
      <c r="F17" s="96"/>
      <c r="G17" s="96"/>
      <c r="H17" s="96"/>
      <c r="I17" s="96"/>
      <c r="J17" s="96"/>
      <c r="K17" s="79"/>
    </row>
    <row r="18" spans="1:13" ht="14.4">
      <c r="G18" s="47"/>
      <c r="H18" s="47"/>
      <c r="I18" s="47"/>
      <c r="J18" s="47"/>
      <c r="K18" s="79"/>
      <c r="L18" s="47"/>
      <c r="M18" s="47"/>
    </row>
    <row r="19" spans="1:13" ht="16.5" customHeight="1" thickBot="1">
      <c r="A19" s="558"/>
      <c r="B19" s="559"/>
      <c r="C19" s="556"/>
      <c r="D19" s="557"/>
      <c r="E19" s="557"/>
      <c r="F19" s="557"/>
      <c r="G19" s="376"/>
      <c r="K19" s="79"/>
    </row>
    <row r="20" spans="1:13" ht="15.6" thickTop="1" thickBot="1">
      <c r="B20" s="262"/>
      <c r="C20" s="47"/>
      <c r="D20" s="47"/>
      <c r="E20" s="47"/>
      <c r="G20" s="242"/>
      <c r="H20" s="47"/>
      <c r="I20" s="47"/>
      <c r="J20" s="47"/>
      <c r="K20" s="79"/>
    </row>
    <row r="21" spans="1:13" ht="15.6" thickTop="1" thickBot="1">
      <c r="B21" s="262"/>
      <c r="G21" s="242"/>
      <c r="K21" s="79"/>
    </row>
    <row r="22" spans="1:13" ht="15.6" thickTop="1" thickBot="1">
      <c r="B22" s="262"/>
      <c r="C22" s="242"/>
      <c r="G22" s="242"/>
      <c r="K22" s="79"/>
    </row>
    <row r="23" spans="1:13" ht="15.6" thickTop="1" thickBot="1">
      <c r="B23" s="262"/>
      <c r="C23" s="242"/>
      <c r="G23" s="242"/>
      <c r="K23" s="79"/>
    </row>
    <row r="24" spans="1:13" ht="15" thickTop="1">
      <c r="K24" s="79"/>
    </row>
  </sheetData>
  <mergeCells count="21">
    <mergeCell ref="B2:K2"/>
    <mergeCell ref="B3:K3"/>
    <mergeCell ref="B4:B7"/>
    <mergeCell ref="C6:C7"/>
    <mergeCell ref="D6:D7"/>
    <mergeCell ref="E6:E7"/>
    <mergeCell ref="F6:F7"/>
    <mergeCell ref="E5:F5"/>
    <mergeCell ref="C19:D19"/>
    <mergeCell ref="E19:F19"/>
    <mergeCell ref="A19:B19"/>
    <mergeCell ref="B15:K15"/>
    <mergeCell ref="K5:K7"/>
    <mergeCell ref="I5:J5"/>
    <mergeCell ref="G6:G7"/>
    <mergeCell ref="C4:D5"/>
    <mergeCell ref="H6:H7"/>
    <mergeCell ref="G5:H5"/>
    <mergeCell ref="I6:I7"/>
    <mergeCell ref="J6:J7"/>
    <mergeCell ref="E4:K4"/>
  </mergeCells>
  <hyperlinks>
    <hyperlink ref="B3:K3" location="'Capitulo 3'!B30" display="Viviendas ocupadas y número de ocupantes por disponibilidad de servicios básicos, según tipo de tenencia de la vivienda. 2018." xr:uid="{00000000-0004-0000-1A00-000000000000}"/>
  </hyperlinks>
  <pageMargins left="0.75" right="0.75" top="1" bottom="1" header="0" footer="0"/>
  <pageSetup orientation="landscape" horizontalDpi="180" verticalDpi="18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Q65"/>
  <sheetViews>
    <sheetView showGridLines="0" zoomScaleNormal="100" workbookViewId="0">
      <pane ySplit="5" topLeftCell="A6" activePane="bottomLeft" state="frozen"/>
      <selection pane="bottomLeft" activeCell="B4" sqref="B4:B5"/>
    </sheetView>
  </sheetViews>
  <sheetFormatPr baseColWidth="10" defaultColWidth="11.44140625" defaultRowHeight="13.2"/>
  <cols>
    <col min="1" max="1" width="11.44140625" customWidth="1"/>
    <col min="2" max="2" width="50.44140625" style="3" customWidth="1"/>
    <col min="3" max="3" width="24.6640625" style="3" customWidth="1"/>
    <col min="4" max="4" width="16" style="3" customWidth="1"/>
    <col min="5" max="5" width="19" style="3" customWidth="1"/>
    <col min="6" max="6" width="18.109375" style="3" customWidth="1"/>
    <col min="7" max="7" width="15.88671875" style="3" customWidth="1"/>
    <col min="8" max="8" width="16.6640625" style="3" customWidth="1"/>
    <col min="9" max="9" width="17.21875" style="3" customWidth="1"/>
    <col min="10" max="16" width="11.44140625" style="3" customWidth="1"/>
  </cols>
  <sheetData>
    <row r="2" spans="2:17" ht="15">
      <c r="B2" s="468" t="s">
        <v>428</v>
      </c>
      <c r="C2" s="468"/>
      <c r="D2" s="468"/>
      <c r="E2" s="468"/>
      <c r="F2" s="468"/>
      <c r="G2" s="468"/>
      <c r="H2" s="468"/>
      <c r="I2" s="468"/>
    </row>
    <row r="3" spans="2:17" ht="16.5" customHeight="1" thickBot="1">
      <c r="B3" s="489" t="s">
        <v>1108</v>
      </c>
      <c r="C3" s="489"/>
      <c r="D3" s="489"/>
      <c r="E3" s="489"/>
      <c r="F3" s="489"/>
      <c r="G3" s="489"/>
      <c r="H3" s="489"/>
      <c r="I3" s="489"/>
    </row>
    <row r="4" spans="2:17" ht="14.4" thickTop="1" thickBot="1">
      <c r="B4" s="503" t="s">
        <v>300</v>
      </c>
      <c r="C4" s="503" t="s">
        <v>4</v>
      </c>
      <c r="D4" s="465" t="s">
        <v>121</v>
      </c>
      <c r="E4" s="466"/>
      <c r="F4" s="466"/>
      <c r="G4" s="466"/>
      <c r="H4" s="466"/>
      <c r="I4" s="467"/>
    </row>
    <row r="5" spans="2:17" ht="51.6" thickTop="1" thickBot="1">
      <c r="B5" s="511"/>
      <c r="C5" s="511"/>
      <c r="D5" s="298" t="s">
        <v>150</v>
      </c>
      <c r="E5" s="298" t="s">
        <v>122</v>
      </c>
      <c r="F5" s="298" t="s">
        <v>123</v>
      </c>
      <c r="G5" s="298" t="s">
        <v>158</v>
      </c>
      <c r="H5" s="298" t="s">
        <v>125</v>
      </c>
      <c r="I5" s="298" t="s">
        <v>969</v>
      </c>
    </row>
    <row r="6" spans="2:17" ht="14.4" thickTop="1" thickBot="1">
      <c r="B6" s="262" t="s">
        <v>136</v>
      </c>
      <c r="C6" s="398">
        <f>SUM(D6:I6)</f>
        <v>1140788</v>
      </c>
      <c r="D6" s="398">
        <f>SUM(D7:D11)</f>
        <v>35903</v>
      </c>
      <c r="E6" s="398">
        <f t="shared" ref="E6:I6" si="0">SUM(E7:E11)</f>
        <v>385915</v>
      </c>
      <c r="F6" s="398">
        <f t="shared" si="0"/>
        <v>661321</v>
      </c>
      <c r="G6" s="398">
        <f t="shared" si="0"/>
        <v>54380</v>
      </c>
      <c r="H6" s="398">
        <f t="shared" si="0"/>
        <v>951</v>
      </c>
      <c r="I6" s="398">
        <f t="shared" si="0"/>
        <v>2318</v>
      </c>
    </row>
    <row r="7" spans="2:17" ht="14.4" thickTop="1" thickBot="1">
      <c r="B7" s="262" t="s">
        <v>167</v>
      </c>
      <c r="C7" s="398">
        <f t="shared" ref="C7:C11" si="1">SUM(D7:I7)</f>
        <v>733960</v>
      </c>
      <c r="D7" s="398">
        <v>15236</v>
      </c>
      <c r="E7" s="398">
        <v>276906</v>
      </c>
      <c r="F7" s="398">
        <v>428846</v>
      </c>
      <c r="G7" s="398">
        <v>12815</v>
      </c>
      <c r="H7" s="398">
        <v>0</v>
      </c>
      <c r="I7" s="398">
        <v>157</v>
      </c>
    </row>
    <row r="8" spans="2:17" ht="14.4" thickTop="1" thickBot="1">
      <c r="B8" s="262" t="s">
        <v>168</v>
      </c>
      <c r="C8" s="398">
        <f t="shared" si="1"/>
        <v>96192</v>
      </c>
      <c r="D8" s="398">
        <v>6914</v>
      </c>
      <c r="E8" s="398">
        <v>28108</v>
      </c>
      <c r="F8" s="398">
        <v>57347</v>
      </c>
      <c r="G8" s="398">
        <v>3823</v>
      </c>
      <c r="H8" s="398">
        <v>0</v>
      </c>
      <c r="I8" s="398">
        <v>0</v>
      </c>
    </row>
    <row r="9" spans="2:17" ht="14.4" thickTop="1" thickBot="1">
      <c r="B9" s="262" t="s">
        <v>169</v>
      </c>
      <c r="C9" s="398">
        <f t="shared" si="1"/>
        <v>249695</v>
      </c>
      <c r="D9" s="398">
        <v>13538</v>
      </c>
      <c r="E9" s="398">
        <v>56086</v>
      </c>
      <c r="F9" s="398">
        <v>142668</v>
      </c>
      <c r="G9" s="398">
        <v>36640</v>
      </c>
      <c r="H9" s="398">
        <v>763</v>
      </c>
      <c r="I9" s="398">
        <v>0</v>
      </c>
    </row>
    <row r="10" spans="2:17" ht="14.4" thickTop="1" thickBot="1">
      <c r="B10" s="262" t="s">
        <v>170</v>
      </c>
      <c r="C10" s="398">
        <f t="shared" si="1"/>
        <v>12602</v>
      </c>
      <c r="D10" s="398">
        <v>0</v>
      </c>
      <c r="E10" s="398">
        <v>1285</v>
      </c>
      <c r="F10" s="398">
        <v>9487</v>
      </c>
      <c r="G10" s="398">
        <v>0</v>
      </c>
      <c r="H10" s="398">
        <v>0</v>
      </c>
      <c r="I10" s="398">
        <v>1830</v>
      </c>
    </row>
    <row r="11" spans="2:17" ht="14.4" thickTop="1" thickBot="1">
      <c r="B11" s="262" t="s">
        <v>171</v>
      </c>
      <c r="C11" s="398">
        <f t="shared" si="1"/>
        <v>48339</v>
      </c>
      <c r="D11" s="398">
        <v>215</v>
      </c>
      <c r="E11" s="398">
        <v>23530</v>
      </c>
      <c r="F11" s="398">
        <v>22973</v>
      </c>
      <c r="G11" s="398">
        <v>1102</v>
      </c>
      <c r="H11" s="398">
        <v>188</v>
      </c>
      <c r="I11" s="398">
        <v>331</v>
      </c>
    </row>
    <row r="12" spans="2:17" ht="14.4" thickTop="1" thickBot="1">
      <c r="B12" s="262"/>
      <c r="C12" s="378"/>
      <c r="D12" s="378"/>
      <c r="E12" s="378"/>
      <c r="F12" s="378"/>
      <c r="G12" s="378"/>
      <c r="H12" s="378"/>
      <c r="I12" s="378"/>
    </row>
    <row r="13" spans="2:17" ht="14.4" thickTop="1" thickBot="1">
      <c r="B13" s="262" t="s">
        <v>114</v>
      </c>
      <c r="C13" s="398">
        <f>SUM(C14:C18)</f>
        <v>145146</v>
      </c>
      <c r="D13" s="398">
        <f t="shared" ref="D13:I13" si="2">SUM(D14:D18)</f>
        <v>597</v>
      </c>
      <c r="E13" s="398">
        <f t="shared" si="2"/>
        <v>131994</v>
      </c>
      <c r="F13" s="398">
        <f t="shared" si="2"/>
        <v>11593</v>
      </c>
      <c r="G13" s="398">
        <f t="shared" si="2"/>
        <v>786</v>
      </c>
      <c r="H13" s="398">
        <f t="shared" si="2"/>
        <v>176</v>
      </c>
      <c r="I13" s="398">
        <f t="shared" si="2"/>
        <v>0</v>
      </c>
      <c r="J13" s="119"/>
      <c r="K13" s="119"/>
    </row>
    <row r="14" spans="2:17" ht="14.4" thickTop="1" thickBot="1">
      <c r="B14" s="262" t="s">
        <v>167</v>
      </c>
      <c r="C14" s="398">
        <f>SUM(D14:I14)</f>
        <v>103843</v>
      </c>
      <c r="D14" s="398">
        <v>446</v>
      </c>
      <c r="E14" s="398">
        <v>95684</v>
      </c>
      <c r="F14" s="398">
        <v>7713</v>
      </c>
      <c r="G14" s="398">
        <v>0</v>
      </c>
      <c r="H14" s="398">
        <v>0</v>
      </c>
      <c r="I14" s="398">
        <v>0</v>
      </c>
      <c r="J14" s="121"/>
      <c r="K14" s="122"/>
      <c r="L14" s="122"/>
      <c r="M14" s="122"/>
      <c r="N14" s="122"/>
      <c r="O14" s="122"/>
      <c r="P14" s="122"/>
      <c r="Q14" s="122"/>
    </row>
    <row r="15" spans="2:17" ht="14.4" thickTop="1" thickBot="1">
      <c r="B15" s="262" t="s">
        <v>168</v>
      </c>
      <c r="C15" s="398">
        <f t="shared" ref="C15:C18" si="3">SUM(D15:I15)</f>
        <v>7334</v>
      </c>
      <c r="D15" s="398">
        <v>0</v>
      </c>
      <c r="E15" s="398">
        <v>7161</v>
      </c>
      <c r="F15" s="398">
        <v>173</v>
      </c>
      <c r="G15" s="398">
        <v>0</v>
      </c>
      <c r="H15" s="398">
        <v>0</v>
      </c>
      <c r="I15" s="398">
        <v>0</v>
      </c>
      <c r="J15" s="121"/>
    </row>
    <row r="16" spans="2:17" ht="14.4" thickTop="1" thickBot="1">
      <c r="B16" s="262" t="s">
        <v>169</v>
      </c>
      <c r="C16" s="398">
        <f t="shared" si="3"/>
        <v>22711</v>
      </c>
      <c r="D16" s="398">
        <v>0</v>
      </c>
      <c r="E16" s="398">
        <v>18683</v>
      </c>
      <c r="F16" s="398">
        <v>3066</v>
      </c>
      <c r="G16" s="398">
        <v>786</v>
      </c>
      <c r="H16" s="398">
        <v>176</v>
      </c>
      <c r="I16" s="398">
        <v>0</v>
      </c>
      <c r="J16" s="121"/>
    </row>
    <row r="17" spans="2:10" ht="14.4" thickTop="1" thickBot="1">
      <c r="B17" s="262" t="s">
        <v>170</v>
      </c>
      <c r="C17" s="398">
        <f t="shared" si="3"/>
        <v>622</v>
      </c>
      <c r="D17" s="398">
        <v>0</v>
      </c>
      <c r="E17" s="398">
        <v>622</v>
      </c>
      <c r="F17" s="398">
        <v>0</v>
      </c>
      <c r="G17" s="398">
        <v>0</v>
      </c>
      <c r="H17" s="398">
        <v>0</v>
      </c>
      <c r="I17" s="398">
        <v>0</v>
      </c>
      <c r="J17" s="121"/>
    </row>
    <row r="18" spans="2:10" ht="14.4" thickTop="1" thickBot="1">
      <c r="B18" s="262" t="s">
        <v>171</v>
      </c>
      <c r="C18" s="398">
        <f t="shared" si="3"/>
        <v>10636</v>
      </c>
      <c r="D18" s="398">
        <v>151</v>
      </c>
      <c r="E18" s="398">
        <v>9844</v>
      </c>
      <c r="F18" s="398">
        <v>641</v>
      </c>
      <c r="G18" s="398">
        <v>0</v>
      </c>
      <c r="H18" s="398">
        <v>0</v>
      </c>
      <c r="I18" s="398">
        <v>0</v>
      </c>
      <c r="J18" s="121"/>
    </row>
    <row r="19" spans="2:10" ht="14.4" thickTop="1" thickBot="1">
      <c r="B19" s="262"/>
      <c r="C19" s="378"/>
      <c r="D19" s="378"/>
      <c r="E19" s="378"/>
      <c r="F19" s="378"/>
      <c r="G19" s="378"/>
      <c r="H19" s="378"/>
      <c r="I19" s="378"/>
      <c r="J19" s="121"/>
    </row>
    <row r="20" spans="2:10" ht="14.4" thickTop="1" thickBot="1">
      <c r="B20" s="262" t="s">
        <v>115</v>
      </c>
      <c r="C20" s="398">
        <f>SUM(C21:C25)</f>
        <v>117152</v>
      </c>
      <c r="D20" s="398">
        <f t="shared" ref="D20:I20" si="4">SUM(D21:D25)</f>
        <v>488</v>
      </c>
      <c r="E20" s="398">
        <f t="shared" si="4"/>
        <v>93895</v>
      </c>
      <c r="F20" s="398">
        <f t="shared" si="4"/>
        <v>19792</v>
      </c>
      <c r="G20" s="398">
        <f t="shared" si="4"/>
        <v>2011</v>
      </c>
      <c r="H20" s="398">
        <f t="shared" si="4"/>
        <v>803</v>
      </c>
      <c r="I20" s="398">
        <f t="shared" si="4"/>
        <v>163</v>
      </c>
      <c r="J20" s="121"/>
    </row>
    <row r="21" spans="2:10" ht="14.4" thickTop="1" thickBot="1">
      <c r="B21" s="262" t="s">
        <v>167</v>
      </c>
      <c r="C21" s="398">
        <f>SUM(D21:I21)</f>
        <v>80372</v>
      </c>
      <c r="D21" s="398">
        <v>325</v>
      </c>
      <c r="E21" s="398">
        <v>65868</v>
      </c>
      <c r="F21" s="398">
        <v>13187</v>
      </c>
      <c r="G21" s="398">
        <v>992</v>
      </c>
      <c r="H21" s="398">
        <v>0</v>
      </c>
      <c r="I21" s="398">
        <v>0</v>
      </c>
      <c r="J21" s="121"/>
    </row>
    <row r="22" spans="2:10" ht="14.4" thickTop="1" thickBot="1">
      <c r="B22" s="262" t="s">
        <v>168</v>
      </c>
      <c r="C22" s="398">
        <f t="shared" ref="C22:C25" si="5">SUM(D22:I22)</f>
        <v>2910</v>
      </c>
      <c r="D22" s="398">
        <v>0</v>
      </c>
      <c r="E22" s="398">
        <v>2564</v>
      </c>
      <c r="F22" s="398">
        <v>346</v>
      </c>
      <c r="G22" s="398">
        <v>0</v>
      </c>
      <c r="H22" s="398">
        <v>0</v>
      </c>
      <c r="I22" s="398">
        <v>0</v>
      </c>
      <c r="J22" s="121"/>
    </row>
    <row r="23" spans="2:10" ht="14.4" thickTop="1" thickBot="1">
      <c r="B23" s="262" t="s">
        <v>169</v>
      </c>
      <c r="C23" s="398">
        <f t="shared" si="5"/>
        <v>18948</v>
      </c>
      <c r="D23" s="398">
        <v>163</v>
      </c>
      <c r="E23" s="398">
        <v>13113</v>
      </c>
      <c r="F23" s="398">
        <v>4288</v>
      </c>
      <c r="G23" s="398">
        <v>744</v>
      </c>
      <c r="H23" s="398">
        <v>640</v>
      </c>
      <c r="I23" s="398">
        <v>0</v>
      </c>
      <c r="J23" s="121"/>
    </row>
    <row r="24" spans="2:10" ht="14.4" thickTop="1" thickBot="1">
      <c r="B24" s="262" t="s">
        <v>170</v>
      </c>
      <c r="C24" s="398">
        <f t="shared" si="5"/>
        <v>3268</v>
      </c>
      <c r="D24" s="398">
        <v>0</v>
      </c>
      <c r="E24" s="398">
        <v>2453</v>
      </c>
      <c r="F24" s="398">
        <v>652</v>
      </c>
      <c r="G24" s="398">
        <v>0</v>
      </c>
      <c r="H24" s="398">
        <v>0</v>
      </c>
      <c r="I24" s="398">
        <v>163</v>
      </c>
      <c r="J24" s="121"/>
    </row>
    <row r="25" spans="2:10" ht="14.4" thickTop="1" thickBot="1">
      <c r="B25" s="262" t="s">
        <v>171</v>
      </c>
      <c r="C25" s="398">
        <f t="shared" si="5"/>
        <v>11654</v>
      </c>
      <c r="D25" s="398">
        <v>0</v>
      </c>
      <c r="E25" s="398">
        <v>9897</v>
      </c>
      <c r="F25" s="398">
        <v>1319</v>
      </c>
      <c r="G25" s="398">
        <v>275</v>
      </c>
      <c r="H25" s="398">
        <v>163</v>
      </c>
      <c r="I25" s="398">
        <v>0</v>
      </c>
      <c r="J25" s="121"/>
    </row>
    <row r="26" spans="2:10" ht="14.4" thickTop="1" thickBot="1">
      <c r="B26" s="262"/>
      <c r="C26" s="378"/>
      <c r="D26" s="378"/>
      <c r="E26" s="378"/>
      <c r="F26" s="378"/>
      <c r="G26" s="378"/>
      <c r="H26" s="378"/>
      <c r="I26" s="378"/>
      <c r="J26" s="121"/>
    </row>
    <row r="27" spans="2:10" ht="14.4" thickTop="1" thickBot="1">
      <c r="B27" s="262" t="s">
        <v>116</v>
      </c>
      <c r="C27" s="398">
        <f>SUM(C28:C32)</f>
        <v>138699</v>
      </c>
      <c r="D27" s="398">
        <f t="shared" ref="D27:I27" si="6">SUM(D28:D32)</f>
        <v>162</v>
      </c>
      <c r="E27" s="398">
        <f t="shared" si="6"/>
        <v>134363</v>
      </c>
      <c r="F27" s="398">
        <f t="shared" si="6"/>
        <v>3301</v>
      </c>
      <c r="G27" s="398">
        <f t="shared" si="6"/>
        <v>873</v>
      </c>
      <c r="H27" s="398">
        <f t="shared" si="6"/>
        <v>0</v>
      </c>
      <c r="I27" s="398">
        <f t="shared" si="6"/>
        <v>0</v>
      </c>
      <c r="J27" s="121"/>
    </row>
    <row r="28" spans="2:10" ht="14.4" thickTop="1" thickBot="1">
      <c r="B28" s="262" t="s">
        <v>167</v>
      </c>
      <c r="C28" s="398">
        <f>SUM(D28:I28)</f>
        <v>99364</v>
      </c>
      <c r="D28" s="398">
        <v>0</v>
      </c>
      <c r="E28" s="398">
        <v>98321</v>
      </c>
      <c r="F28" s="398">
        <v>1043</v>
      </c>
      <c r="G28" s="398">
        <v>0</v>
      </c>
      <c r="H28" s="398">
        <v>0</v>
      </c>
      <c r="I28" s="398">
        <v>0</v>
      </c>
      <c r="J28" s="121"/>
    </row>
    <row r="29" spans="2:10" ht="14.4" thickTop="1" thickBot="1">
      <c r="B29" s="262" t="s">
        <v>168</v>
      </c>
      <c r="C29" s="398">
        <f t="shared" ref="C29:C32" si="7">SUM(D29:I29)</f>
        <v>6662</v>
      </c>
      <c r="D29" s="398">
        <v>162</v>
      </c>
      <c r="E29" s="398">
        <v>6338</v>
      </c>
      <c r="F29" s="398">
        <v>162</v>
      </c>
      <c r="G29" s="398">
        <v>0</v>
      </c>
      <c r="H29" s="398">
        <v>0</v>
      </c>
      <c r="I29" s="398">
        <v>0</v>
      </c>
      <c r="J29" s="121"/>
    </row>
    <row r="30" spans="2:10" ht="14.4" thickTop="1" thickBot="1">
      <c r="B30" s="262" t="s">
        <v>169</v>
      </c>
      <c r="C30" s="398">
        <f t="shared" si="7"/>
        <v>18926</v>
      </c>
      <c r="D30" s="398">
        <v>0</v>
      </c>
      <c r="E30" s="398">
        <v>16541</v>
      </c>
      <c r="F30" s="398">
        <v>1512</v>
      </c>
      <c r="G30" s="398">
        <v>873</v>
      </c>
      <c r="H30" s="398">
        <v>0</v>
      </c>
      <c r="I30" s="398">
        <v>0</v>
      </c>
      <c r="J30" s="121"/>
    </row>
    <row r="31" spans="2:10" ht="14.4" thickTop="1" thickBot="1">
      <c r="B31" s="262" t="s">
        <v>170</v>
      </c>
      <c r="C31" s="398">
        <f t="shared" si="7"/>
        <v>579</v>
      </c>
      <c r="D31" s="398">
        <v>0</v>
      </c>
      <c r="E31" s="398">
        <v>579</v>
      </c>
      <c r="F31" s="398">
        <v>0</v>
      </c>
      <c r="G31" s="398">
        <v>0</v>
      </c>
      <c r="H31" s="398">
        <v>0</v>
      </c>
      <c r="I31" s="398">
        <v>0</v>
      </c>
      <c r="J31" s="121"/>
    </row>
    <row r="32" spans="2:10" ht="14.4" thickTop="1" thickBot="1">
      <c r="B32" s="262" t="s">
        <v>171</v>
      </c>
      <c r="C32" s="398">
        <f t="shared" si="7"/>
        <v>13168</v>
      </c>
      <c r="D32" s="398">
        <v>0</v>
      </c>
      <c r="E32" s="398">
        <v>12584</v>
      </c>
      <c r="F32" s="398">
        <v>584</v>
      </c>
      <c r="G32" s="398">
        <v>0</v>
      </c>
      <c r="H32" s="398">
        <v>0</v>
      </c>
      <c r="I32" s="398">
        <v>0</v>
      </c>
      <c r="J32" s="121"/>
    </row>
    <row r="33" spans="2:10" ht="14.4" thickTop="1" thickBot="1">
      <c r="B33" s="262"/>
      <c r="C33" s="378"/>
      <c r="D33" s="378"/>
      <c r="E33" s="378"/>
      <c r="F33" s="378"/>
      <c r="G33" s="378"/>
      <c r="H33" s="378"/>
      <c r="I33" s="378"/>
      <c r="J33" s="121"/>
    </row>
    <row r="34" spans="2:10" ht="14.4" thickTop="1" thickBot="1">
      <c r="B34" s="262" t="s">
        <v>264</v>
      </c>
      <c r="C34" s="398">
        <f>SUM(C35:C39)</f>
        <v>172140</v>
      </c>
      <c r="D34" s="398">
        <f t="shared" ref="D34:I34" si="8">SUM(D35:D39)</f>
        <v>0</v>
      </c>
      <c r="E34" s="398">
        <f t="shared" si="8"/>
        <v>147776</v>
      </c>
      <c r="F34" s="398">
        <f t="shared" si="8"/>
        <v>23622</v>
      </c>
      <c r="G34" s="398">
        <f t="shared" si="8"/>
        <v>742</v>
      </c>
      <c r="H34" s="398">
        <f t="shared" si="8"/>
        <v>0</v>
      </c>
      <c r="I34" s="398">
        <f t="shared" si="8"/>
        <v>0</v>
      </c>
      <c r="J34" s="121"/>
    </row>
    <row r="35" spans="2:10" ht="14.4" thickTop="1" thickBot="1">
      <c r="B35" s="262" t="s">
        <v>167</v>
      </c>
      <c r="C35" s="398">
        <f>SUM(D35:I35)</f>
        <v>122040</v>
      </c>
      <c r="D35" s="398">
        <v>0</v>
      </c>
      <c r="E35" s="398">
        <v>105511</v>
      </c>
      <c r="F35" s="398">
        <v>16115</v>
      </c>
      <c r="G35" s="398">
        <v>414</v>
      </c>
      <c r="H35" s="398">
        <v>0</v>
      </c>
      <c r="I35" s="398">
        <v>0</v>
      </c>
      <c r="J35" s="121"/>
    </row>
    <row r="36" spans="2:10" ht="14.4" thickTop="1" thickBot="1">
      <c r="B36" s="262" t="s">
        <v>168</v>
      </c>
      <c r="C36" s="398">
        <f t="shared" ref="C36:C39" si="9">SUM(D36:I36)</f>
        <v>6123</v>
      </c>
      <c r="D36" s="398">
        <v>0</v>
      </c>
      <c r="E36" s="398">
        <v>5318</v>
      </c>
      <c r="F36" s="398">
        <v>637</v>
      </c>
      <c r="G36" s="398">
        <v>168</v>
      </c>
      <c r="H36" s="398">
        <v>0</v>
      </c>
      <c r="I36" s="398">
        <v>0</v>
      </c>
      <c r="J36" s="121"/>
    </row>
    <row r="37" spans="2:10" ht="14.4" thickTop="1" thickBot="1">
      <c r="B37" s="262" t="s">
        <v>169</v>
      </c>
      <c r="C37" s="398">
        <f t="shared" si="9"/>
        <v>24537</v>
      </c>
      <c r="D37" s="398">
        <v>0</v>
      </c>
      <c r="E37" s="398">
        <v>18705</v>
      </c>
      <c r="F37" s="398">
        <v>5672</v>
      </c>
      <c r="G37" s="398">
        <v>160</v>
      </c>
      <c r="H37" s="398">
        <v>0</v>
      </c>
      <c r="I37" s="398">
        <v>0</v>
      </c>
      <c r="J37" s="121"/>
    </row>
    <row r="38" spans="2:10" ht="14.4" thickTop="1" thickBot="1">
      <c r="B38" s="262" t="s">
        <v>170</v>
      </c>
      <c r="C38" s="398">
        <f t="shared" si="9"/>
        <v>477</v>
      </c>
      <c r="D38" s="398">
        <v>0</v>
      </c>
      <c r="E38" s="398">
        <v>477</v>
      </c>
      <c r="F38" s="398">
        <v>0</v>
      </c>
      <c r="G38" s="398">
        <v>0</v>
      </c>
      <c r="H38" s="398">
        <v>0</v>
      </c>
      <c r="I38" s="398">
        <v>0</v>
      </c>
      <c r="J38" s="121"/>
    </row>
    <row r="39" spans="2:10" ht="14.4" thickTop="1" thickBot="1">
      <c r="B39" s="262" t="s">
        <v>171</v>
      </c>
      <c r="C39" s="398">
        <f t="shared" si="9"/>
        <v>18963</v>
      </c>
      <c r="D39" s="398">
        <v>0</v>
      </c>
      <c r="E39" s="398">
        <v>17765</v>
      </c>
      <c r="F39" s="398">
        <v>1198</v>
      </c>
      <c r="G39" s="398">
        <v>0</v>
      </c>
      <c r="H39" s="398">
        <v>0</v>
      </c>
      <c r="I39" s="398">
        <v>0</v>
      </c>
      <c r="J39" s="121"/>
    </row>
    <row r="40" spans="2:10" ht="14.4" thickTop="1" thickBot="1">
      <c r="B40" s="262"/>
      <c r="C40" s="384"/>
      <c r="D40" s="384"/>
      <c r="E40" s="384"/>
      <c r="F40" s="384"/>
      <c r="G40" s="384"/>
      <c r="H40" s="384"/>
      <c r="I40" s="384"/>
      <c r="J40" s="121"/>
    </row>
    <row r="41" spans="2:10" ht="14.4" thickTop="1" thickBot="1">
      <c r="B41" s="262" t="s">
        <v>117</v>
      </c>
      <c r="C41" s="423">
        <f>SUM(D41:I41)</f>
        <v>159447</v>
      </c>
      <c r="D41" s="423">
        <f>SUM(D42:D46)</f>
        <v>172</v>
      </c>
      <c r="E41" s="423">
        <f t="shared" ref="E41:I41" si="10">SUM(E42:E46)</f>
        <v>138813</v>
      </c>
      <c r="F41" s="423">
        <f t="shared" si="10"/>
        <v>17801</v>
      </c>
      <c r="G41" s="423">
        <f t="shared" si="10"/>
        <v>2661</v>
      </c>
      <c r="H41" s="423">
        <f t="shared" si="10"/>
        <v>0</v>
      </c>
      <c r="I41" s="423">
        <f t="shared" si="10"/>
        <v>0</v>
      </c>
      <c r="J41" s="121"/>
    </row>
    <row r="42" spans="2:10" ht="14.4" thickTop="1" thickBot="1">
      <c r="B42" s="262" t="s">
        <v>167</v>
      </c>
      <c r="C42" s="423">
        <f t="shared" ref="C42:C46" si="11">SUM(D42:I42)</f>
        <v>102609</v>
      </c>
      <c r="D42" s="398">
        <v>172</v>
      </c>
      <c r="E42" s="398">
        <v>92531</v>
      </c>
      <c r="F42" s="398">
        <v>8947</v>
      </c>
      <c r="G42" s="398">
        <v>959</v>
      </c>
      <c r="H42" s="398">
        <v>0</v>
      </c>
      <c r="I42" s="398">
        <v>0</v>
      </c>
      <c r="J42" s="121"/>
    </row>
    <row r="43" spans="2:10" ht="14.4" thickTop="1" thickBot="1">
      <c r="B43" s="262" t="s">
        <v>168</v>
      </c>
      <c r="C43" s="423">
        <f t="shared" si="11"/>
        <v>10672</v>
      </c>
      <c r="D43" s="398">
        <v>0</v>
      </c>
      <c r="E43" s="398">
        <v>9858</v>
      </c>
      <c r="F43" s="398">
        <v>630</v>
      </c>
      <c r="G43" s="398">
        <v>184</v>
      </c>
      <c r="H43" s="398">
        <v>0</v>
      </c>
      <c r="I43" s="398">
        <v>0</v>
      </c>
      <c r="J43" s="121"/>
    </row>
    <row r="44" spans="2:10" ht="14.4" thickTop="1" thickBot="1">
      <c r="B44" s="262" t="s">
        <v>169</v>
      </c>
      <c r="C44" s="423">
        <f t="shared" si="11"/>
        <v>27030</v>
      </c>
      <c r="D44" s="398">
        <v>0</v>
      </c>
      <c r="E44" s="398">
        <v>19224</v>
      </c>
      <c r="F44" s="398">
        <v>6288</v>
      </c>
      <c r="G44" s="398">
        <v>1518</v>
      </c>
      <c r="H44" s="398">
        <v>0</v>
      </c>
      <c r="I44" s="398">
        <v>0</v>
      </c>
      <c r="J44" s="121"/>
    </row>
    <row r="45" spans="2:10" ht="14.4" thickTop="1" thickBot="1">
      <c r="B45" s="262" t="s">
        <v>170</v>
      </c>
      <c r="C45" s="423">
        <f t="shared" si="11"/>
        <v>782</v>
      </c>
      <c r="D45" s="398">
        <v>0</v>
      </c>
      <c r="E45" s="398">
        <v>574</v>
      </c>
      <c r="F45" s="398">
        <v>208</v>
      </c>
      <c r="G45" s="398">
        <v>0</v>
      </c>
      <c r="H45" s="398">
        <v>0</v>
      </c>
      <c r="I45" s="398">
        <v>0</v>
      </c>
      <c r="J45" s="121"/>
    </row>
    <row r="46" spans="2:10" ht="14.4" thickTop="1" thickBot="1">
      <c r="B46" s="262" t="s">
        <v>171</v>
      </c>
      <c r="C46" s="423">
        <f t="shared" si="11"/>
        <v>18354</v>
      </c>
      <c r="D46" s="398">
        <v>0</v>
      </c>
      <c r="E46" s="398">
        <v>16626</v>
      </c>
      <c r="F46" s="398">
        <v>1728</v>
      </c>
      <c r="G46" s="398">
        <v>0</v>
      </c>
      <c r="H46" s="398">
        <v>0</v>
      </c>
      <c r="I46" s="398">
        <v>0</v>
      </c>
      <c r="J46" s="121"/>
    </row>
    <row r="47" spans="2:10" ht="14.4" thickTop="1" thickBot="1">
      <c r="B47" s="262"/>
      <c r="C47" s="384"/>
      <c r="D47" s="384"/>
      <c r="E47" s="384"/>
      <c r="F47" s="384"/>
      <c r="G47" s="384"/>
      <c r="H47" s="384"/>
      <c r="I47" s="384"/>
      <c r="J47" s="121"/>
    </row>
    <row r="48" spans="2:10" ht="15.6" thickTop="1" thickBot="1">
      <c r="B48" s="262" t="s">
        <v>102</v>
      </c>
      <c r="C48" s="398">
        <f>SUM(C49:C53)</f>
        <v>1873372</v>
      </c>
      <c r="D48" s="398">
        <f t="shared" ref="D48:I48" si="12">SUM(D49:D53)</f>
        <v>37322</v>
      </c>
      <c r="E48" s="398">
        <f t="shared" si="12"/>
        <v>1032756</v>
      </c>
      <c r="F48" s="398">
        <f t="shared" si="12"/>
        <v>737430</v>
      </c>
      <c r="G48" s="398">
        <f t="shared" si="12"/>
        <v>61453</v>
      </c>
      <c r="H48" s="398">
        <f t="shared" si="12"/>
        <v>1930</v>
      </c>
      <c r="I48" s="398">
        <f t="shared" si="12"/>
        <v>2481</v>
      </c>
      <c r="J48" s="120"/>
    </row>
    <row r="49" spans="2:16" ht="15.6" thickTop="1" thickBot="1">
      <c r="B49" s="262" t="s">
        <v>167</v>
      </c>
      <c r="C49" s="423">
        <f>SUM(D49:I49)</f>
        <v>1242188</v>
      </c>
      <c r="D49" s="423">
        <v>16179</v>
      </c>
      <c r="E49" s="423">
        <v>734821</v>
      </c>
      <c r="F49" s="423">
        <v>475851</v>
      </c>
      <c r="G49" s="423">
        <v>15180</v>
      </c>
      <c r="H49" s="423">
        <v>0</v>
      </c>
      <c r="I49" s="423">
        <v>157</v>
      </c>
      <c r="J49" s="120"/>
    </row>
    <row r="50" spans="2:16" ht="15.6" thickTop="1" thickBot="1">
      <c r="B50" s="262" t="s">
        <v>168</v>
      </c>
      <c r="C50" s="423">
        <f t="shared" ref="C50:C53" si="13">SUM(D50:I50)</f>
        <v>129893</v>
      </c>
      <c r="D50" s="423">
        <v>7076</v>
      </c>
      <c r="E50" s="423">
        <v>59347</v>
      </c>
      <c r="F50" s="423">
        <v>59295</v>
      </c>
      <c r="G50" s="423">
        <v>4175</v>
      </c>
      <c r="H50" s="423">
        <v>0</v>
      </c>
      <c r="I50" s="423">
        <v>0</v>
      </c>
      <c r="J50" s="120"/>
    </row>
    <row r="51" spans="2:16" ht="15.6" thickTop="1" thickBot="1">
      <c r="B51" s="262" t="s">
        <v>169</v>
      </c>
      <c r="C51" s="423">
        <f t="shared" si="13"/>
        <v>361847</v>
      </c>
      <c r="D51" s="423">
        <v>13701</v>
      </c>
      <c r="E51" s="423">
        <v>142352</v>
      </c>
      <c r="F51" s="423">
        <v>163494</v>
      </c>
      <c r="G51" s="423">
        <v>40721</v>
      </c>
      <c r="H51" s="423">
        <v>1579</v>
      </c>
      <c r="I51" s="423">
        <v>0</v>
      </c>
      <c r="J51" s="120"/>
    </row>
    <row r="52" spans="2:16" ht="15.6" thickTop="1" thickBot="1">
      <c r="B52" s="262" t="s">
        <v>170</v>
      </c>
      <c r="C52" s="423">
        <f t="shared" si="13"/>
        <v>18330</v>
      </c>
      <c r="D52" s="423">
        <v>0</v>
      </c>
      <c r="E52" s="423">
        <v>5990</v>
      </c>
      <c r="F52" s="423">
        <v>10347</v>
      </c>
      <c r="G52" s="423">
        <v>0</v>
      </c>
      <c r="H52" s="423">
        <v>0</v>
      </c>
      <c r="I52" s="423">
        <v>1993</v>
      </c>
      <c r="J52" s="120"/>
    </row>
    <row r="53" spans="2:16" ht="15.6" thickTop="1" thickBot="1">
      <c r="B53" s="262" t="s">
        <v>171</v>
      </c>
      <c r="C53" s="423">
        <f t="shared" si="13"/>
        <v>121114</v>
      </c>
      <c r="D53" s="423">
        <v>366</v>
      </c>
      <c r="E53" s="423">
        <v>90246</v>
      </c>
      <c r="F53" s="423">
        <v>28443</v>
      </c>
      <c r="G53" s="423">
        <v>1377</v>
      </c>
      <c r="H53" s="423">
        <v>351</v>
      </c>
      <c r="I53" s="423">
        <v>331</v>
      </c>
      <c r="J53" s="120"/>
    </row>
    <row r="54" spans="2:16" ht="15" thickTop="1" thickBot="1">
      <c r="B54" s="278"/>
      <c r="C54" s="292"/>
      <c r="D54" s="292"/>
      <c r="E54" s="292"/>
      <c r="F54" s="292"/>
      <c r="G54" s="292"/>
      <c r="H54" s="292"/>
      <c r="I54" s="227"/>
    </row>
    <row r="55" spans="2:16" ht="14.4" thickTop="1" thickBot="1">
      <c r="B55" s="486" t="s">
        <v>1096</v>
      </c>
      <c r="C55" s="487"/>
      <c r="D55" s="487"/>
      <c r="E55" s="487"/>
      <c r="F55" s="487"/>
      <c r="G55" s="487"/>
      <c r="H55" s="487"/>
      <c r="I55" s="487"/>
      <c r="J55"/>
      <c r="K55"/>
      <c r="L55"/>
      <c r="M55"/>
      <c r="N55"/>
      <c r="O55"/>
      <c r="P55"/>
    </row>
    <row r="56" spans="2:16" ht="13.8" thickTop="1">
      <c r="D56" s="548"/>
      <c r="E56" s="548"/>
      <c r="F56" s="548"/>
      <c r="G56" s="548"/>
      <c r="I56"/>
      <c r="J56"/>
      <c r="K56"/>
      <c r="L56"/>
      <c r="M56"/>
      <c r="N56"/>
      <c r="O56"/>
      <c r="P56"/>
    </row>
    <row r="57" spans="2:16">
      <c r="C57" s="179"/>
      <c r="D57" s="179"/>
      <c r="E57" s="179"/>
      <c r="F57" s="179"/>
      <c r="G57" s="179"/>
      <c r="H57" s="179"/>
      <c r="I57" s="179"/>
      <c r="J57"/>
      <c r="K57"/>
      <c r="L57"/>
      <c r="M57"/>
      <c r="N57"/>
      <c r="O57"/>
      <c r="P57"/>
    </row>
    <row r="58" spans="2:16">
      <c r="B58" s="123"/>
      <c r="C58" s="123"/>
      <c r="D58" s="123"/>
      <c r="E58" s="123"/>
      <c r="F58" s="123"/>
      <c r="I58"/>
      <c r="J58"/>
      <c r="K58"/>
      <c r="L58"/>
      <c r="M58"/>
      <c r="N58"/>
      <c r="O58"/>
      <c r="P58"/>
    </row>
    <row r="59" spans="2:16">
      <c r="C59" s="123"/>
      <c r="D59" s="123"/>
      <c r="F59" s="123"/>
      <c r="G59" s="123"/>
      <c r="H59" s="123"/>
      <c r="I59"/>
      <c r="J59"/>
      <c r="K59"/>
      <c r="L59"/>
      <c r="M59"/>
      <c r="N59"/>
      <c r="O59"/>
      <c r="P59"/>
    </row>
    <row r="60" spans="2:16">
      <c r="C60" s="123"/>
      <c r="D60" s="123"/>
      <c r="F60" s="123"/>
      <c r="I60"/>
      <c r="J60"/>
      <c r="K60"/>
      <c r="L60"/>
      <c r="M60"/>
      <c r="N60"/>
      <c r="O60"/>
      <c r="P60"/>
    </row>
    <row r="61" spans="2:16">
      <c r="C61" s="123"/>
      <c r="D61" s="123"/>
      <c r="F61" s="123"/>
      <c r="I61"/>
      <c r="J61"/>
      <c r="K61"/>
      <c r="L61"/>
      <c r="M61"/>
      <c r="N61"/>
      <c r="O61"/>
      <c r="P61"/>
    </row>
    <row r="62" spans="2:16">
      <c r="C62" s="123"/>
      <c r="D62" s="123"/>
      <c r="F62" s="123"/>
      <c r="I62"/>
      <c r="J62"/>
      <c r="K62"/>
      <c r="L62"/>
      <c r="M62"/>
      <c r="N62"/>
      <c r="O62"/>
      <c r="P62"/>
    </row>
    <row r="63" spans="2:16">
      <c r="C63" s="123"/>
      <c r="F63" s="123"/>
      <c r="I63"/>
      <c r="J63"/>
      <c r="K63"/>
      <c r="L63"/>
      <c r="M63"/>
      <c r="N63"/>
      <c r="O63"/>
      <c r="P63"/>
    </row>
    <row r="64" spans="2:16">
      <c r="C64" s="123"/>
      <c r="F64" s="123"/>
      <c r="I64"/>
      <c r="J64"/>
      <c r="K64"/>
      <c r="L64"/>
      <c r="M64"/>
      <c r="N64"/>
      <c r="O64"/>
      <c r="P64"/>
    </row>
    <row r="65" spans="3:3">
      <c r="C65" s="123"/>
    </row>
  </sheetData>
  <mergeCells count="7">
    <mergeCell ref="D56:G56"/>
    <mergeCell ref="B4:B5"/>
    <mergeCell ref="C4:C5"/>
    <mergeCell ref="D4:I4"/>
    <mergeCell ref="B2:I2"/>
    <mergeCell ref="B3:I3"/>
    <mergeCell ref="B55:I55"/>
  </mergeCells>
  <hyperlinks>
    <hyperlink ref="B3:I3" location="'Capitulo 3'!B31" display=" Total de viviendas ocupadas por tipo de vivienda, según tipo de tenencia y región. 2024." xr:uid="{00000000-0004-0000-1B00-000000000000}"/>
  </hyperlinks>
  <pageMargins left="0.75" right="0.75" top="1" bottom="1" header="0" footer="0"/>
  <pageSetup orientation="landscape" horizontalDpi="180" verticalDpi="180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K72"/>
  <sheetViews>
    <sheetView showGridLines="0" zoomScaleNormal="100" workbookViewId="0">
      <pane ySplit="5" topLeftCell="A6" activePane="bottomLeft" state="frozen"/>
      <selection pane="bottomLeft" activeCell="B4" sqref="B4:B5"/>
    </sheetView>
  </sheetViews>
  <sheetFormatPr baseColWidth="10" defaultColWidth="11.44140625" defaultRowHeight="13.2"/>
  <cols>
    <col min="1" max="1" width="11.44140625" customWidth="1"/>
    <col min="2" max="2" width="57" style="3" bestFit="1" customWidth="1"/>
    <col min="3" max="3" width="24.6640625" style="3" customWidth="1"/>
    <col min="4" max="4" width="18.109375" style="3" bestFit="1" customWidth="1"/>
    <col min="5" max="5" width="15.44140625" style="3" bestFit="1" customWidth="1"/>
    <col min="6" max="6" width="16.88671875" style="3" bestFit="1" customWidth="1"/>
    <col min="7" max="7" width="18.109375" style="3" bestFit="1" customWidth="1"/>
    <col min="8" max="10" width="11.44140625" style="3" customWidth="1"/>
  </cols>
  <sheetData>
    <row r="2" spans="2:11" ht="15">
      <c r="B2" s="468" t="s">
        <v>431</v>
      </c>
      <c r="C2" s="468"/>
    </row>
    <row r="3" spans="2:11" ht="16.5" customHeight="1" thickBot="1">
      <c r="B3" s="489" t="s">
        <v>1110</v>
      </c>
      <c r="C3" s="489"/>
    </row>
    <row r="4" spans="2:11" ht="13.8" thickTop="1">
      <c r="B4" s="503" t="s">
        <v>291</v>
      </c>
      <c r="C4" s="503" t="s">
        <v>292</v>
      </c>
    </row>
    <row r="5" spans="2:11" ht="28.5" customHeight="1" thickBot="1">
      <c r="B5" s="511"/>
      <c r="C5" s="511"/>
    </row>
    <row r="6" spans="2:11" ht="14.4" thickTop="1" thickBot="1">
      <c r="B6" s="262" t="s">
        <v>136</v>
      </c>
      <c r="C6" s="398">
        <f>SUM(C7:C12)</f>
        <v>1154412</v>
      </c>
      <c r="D6" s="179"/>
    </row>
    <row r="7" spans="2:11" ht="14.4" thickTop="1" thickBot="1">
      <c r="B7" s="275" t="s">
        <v>399</v>
      </c>
      <c r="C7" s="398">
        <v>35903</v>
      </c>
      <c r="D7" s="179"/>
      <c r="E7" s="179"/>
      <c r="F7" s="179"/>
      <c r="G7" s="179"/>
      <c r="H7" s="179"/>
      <c r="I7" s="179"/>
    </row>
    <row r="8" spans="2:11" ht="14.4" thickTop="1" thickBot="1">
      <c r="B8" s="275" t="s">
        <v>400</v>
      </c>
      <c r="C8" s="398">
        <v>390074</v>
      </c>
      <c r="D8" s="179"/>
    </row>
    <row r="9" spans="2:11" ht="16.5" customHeight="1" thickTop="1" thickBot="1">
      <c r="B9" s="275" t="s">
        <v>401</v>
      </c>
      <c r="C9" s="398">
        <v>670592</v>
      </c>
      <c r="D9" s="179"/>
    </row>
    <row r="10" spans="2:11" ht="14.4" thickTop="1" thickBot="1">
      <c r="B10" s="275" t="s">
        <v>403</v>
      </c>
      <c r="C10" s="398">
        <v>54574</v>
      </c>
      <c r="D10" s="179"/>
    </row>
    <row r="11" spans="2:11" ht="14.4" thickTop="1" thickBot="1">
      <c r="B11" s="275" t="s">
        <v>402</v>
      </c>
      <c r="C11" s="398">
        <v>951</v>
      </c>
      <c r="D11" s="179"/>
    </row>
    <row r="12" spans="2:11" ht="14.4" thickTop="1" thickBot="1">
      <c r="B12" s="275" t="s">
        <v>970</v>
      </c>
      <c r="C12" s="398">
        <v>2318</v>
      </c>
      <c r="D12" s="179"/>
      <c r="E12" s="119"/>
    </row>
    <row r="13" spans="2:11" ht="14.4" thickTop="1" thickBot="1">
      <c r="B13" s="275"/>
      <c r="C13" s="378"/>
      <c r="D13" s="179"/>
      <c r="E13" s="119"/>
    </row>
    <row r="14" spans="2:11" ht="15" thickTop="1" thickBot="1">
      <c r="B14" s="262" t="s">
        <v>114</v>
      </c>
      <c r="C14" s="398">
        <f>SUM(C15:C20)</f>
        <v>145643</v>
      </c>
      <c r="D14" s="179"/>
      <c r="E14" s="176"/>
      <c r="F14" s="176"/>
      <c r="G14" s="176"/>
      <c r="H14" s="122"/>
      <c r="I14" s="122"/>
      <c r="J14" s="122"/>
      <c r="K14" s="122"/>
    </row>
    <row r="15" spans="2:11" ht="14.4" thickTop="1" thickBot="1">
      <c r="B15" s="275" t="s">
        <v>399</v>
      </c>
      <c r="C15" s="398">
        <v>597</v>
      </c>
      <c r="D15" s="179"/>
    </row>
    <row r="16" spans="2:11" ht="14.4" thickTop="1" thickBot="1">
      <c r="B16" s="275" t="s">
        <v>400</v>
      </c>
      <c r="C16" s="398">
        <v>132491</v>
      </c>
      <c r="D16" s="179"/>
    </row>
    <row r="17" spans="1:7" ht="14.4" thickTop="1" thickBot="1">
      <c r="B17" s="275" t="s">
        <v>401</v>
      </c>
      <c r="C17" s="398">
        <v>11593</v>
      </c>
      <c r="D17" s="179"/>
    </row>
    <row r="18" spans="1:7" ht="14.4" thickTop="1" thickBot="1">
      <c r="B18" s="275" t="s">
        <v>403</v>
      </c>
      <c r="C18" s="398">
        <v>786</v>
      </c>
      <c r="D18" s="179"/>
    </row>
    <row r="19" spans="1:7" ht="14.4" thickTop="1" thickBot="1">
      <c r="B19" s="275" t="s">
        <v>402</v>
      </c>
      <c r="C19" s="398">
        <v>176</v>
      </c>
      <c r="D19" s="179"/>
    </row>
    <row r="20" spans="1:7" ht="14.4" thickTop="1" thickBot="1">
      <c r="B20" s="275" t="s">
        <v>970</v>
      </c>
      <c r="C20" s="398">
        <v>0</v>
      </c>
      <c r="D20" s="179"/>
    </row>
    <row r="21" spans="1:7" ht="14.4" thickTop="1" thickBot="1">
      <c r="B21" s="275"/>
      <c r="C21" s="398"/>
      <c r="D21" s="179"/>
    </row>
    <row r="22" spans="1:7" ht="14.4" thickTop="1" thickBot="1">
      <c r="B22" s="262" t="s">
        <v>115</v>
      </c>
      <c r="C22" s="398">
        <f>SUM(C23:C28)</f>
        <v>117672</v>
      </c>
      <c r="D22" s="179"/>
      <c r="E22" s="121"/>
      <c r="F22" s="121"/>
      <c r="G22" s="121"/>
    </row>
    <row r="23" spans="1:7" ht="14.4" thickTop="1" thickBot="1">
      <c r="A23" s="177"/>
      <c r="B23" s="275" t="s">
        <v>399</v>
      </c>
      <c r="C23" s="398">
        <v>488</v>
      </c>
      <c r="D23" s="179"/>
    </row>
    <row r="24" spans="1:7" ht="14.4" thickTop="1" thickBot="1">
      <c r="B24" s="275" t="s">
        <v>400</v>
      </c>
      <c r="C24" s="398">
        <v>94252</v>
      </c>
      <c r="D24" s="179"/>
    </row>
    <row r="25" spans="1:7" ht="14.4" thickTop="1" thickBot="1">
      <c r="B25" s="275" t="s">
        <v>401</v>
      </c>
      <c r="C25" s="398">
        <v>19955</v>
      </c>
      <c r="D25" s="179"/>
    </row>
    <row r="26" spans="1:7" ht="14.4" thickTop="1" thickBot="1">
      <c r="B26" s="275" t="s">
        <v>403</v>
      </c>
      <c r="C26" s="398">
        <v>2011</v>
      </c>
      <c r="D26" s="179"/>
    </row>
    <row r="27" spans="1:7" ht="14.4" thickTop="1" thickBot="1">
      <c r="B27" s="275" t="s">
        <v>402</v>
      </c>
      <c r="C27" s="398">
        <v>803</v>
      </c>
      <c r="D27" s="179"/>
    </row>
    <row r="28" spans="1:7" ht="14.4" thickTop="1" thickBot="1">
      <c r="B28" s="275" t="s">
        <v>970</v>
      </c>
      <c r="C28" s="398">
        <v>163</v>
      </c>
      <c r="D28" s="179"/>
    </row>
    <row r="29" spans="1:7" ht="14.4" thickTop="1" thickBot="1">
      <c r="B29" s="275"/>
      <c r="C29" s="398"/>
      <c r="D29" s="179"/>
    </row>
    <row r="30" spans="1:7" ht="14.4" thickTop="1" thickBot="1">
      <c r="B30" s="262" t="s">
        <v>116</v>
      </c>
      <c r="C30" s="398">
        <f>SUM(C31:C36)</f>
        <v>139543</v>
      </c>
      <c r="D30" s="179"/>
      <c r="E30" s="121"/>
      <c r="F30" s="121"/>
      <c r="G30" s="121"/>
    </row>
    <row r="31" spans="1:7" ht="14.4" thickTop="1" thickBot="1">
      <c r="B31" s="275" t="s">
        <v>399</v>
      </c>
      <c r="C31" s="398">
        <v>162</v>
      </c>
      <c r="D31" s="179"/>
    </row>
    <row r="32" spans="1:7" ht="14.4" thickTop="1" thickBot="1">
      <c r="B32" s="275" t="s">
        <v>400</v>
      </c>
      <c r="C32" s="398">
        <v>135207</v>
      </c>
      <c r="D32" s="179"/>
    </row>
    <row r="33" spans="2:7" ht="14.4" thickTop="1" thickBot="1">
      <c r="B33" s="275" t="s">
        <v>401</v>
      </c>
      <c r="C33" s="398">
        <v>3301</v>
      </c>
      <c r="D33" s="179"/>
    </row>
    <row r="34" spans="2:7" ht="14.4" thickTop="1" thickBot="1">
      <c r="B34" s="275" t="s">
        <v>403</v>
      </c>
      <c r="C34" s="398">
        <v>873</v>
      </c>
      <c r="D34" s="179"/>
    </row>
    <row r="35" spans="2:7" ht="14.4" thickTop="1" thickBot="1">
      <c r="B35" s="275" t="s">
        <v>402</v>
      </c>
      <c r="C35" s="398">
        <v>0</v>
      </c>
      <c r="D35" s="179"/>
    </row>
    <row r="36" spans="2:7" ht="14.4" thickTop="1" thickBot="1">
      <c r="B36" s="275" t="s">
        <v>970</v>
      </c>
      <c r="C36" s="398">
        <v>0</v>
      </c>
      <c r="D36" s="179"/>
    </row>
    <row r="37" spans="2:7" ht="14.4" thickTop="1" thickBot="1">
      <c r="B37" s="275"/>
      <c r="C37" s="398"/>
      <c r="D37" s="179"/>
    </row>
    <row r="38" spans="2:7" ht="14.4" thickTop="1" thickBot="1">
      <c r="B38" s="262" t="s">
        <v>264</v>
      </c>
      <c r="C38" s="398">
        <f>SUM(C39:C44)</f>
        <v>172444</v>
      </c>
      <c r="D38" s="179"/>
      <c r="E38" s="121"/>
      <c r="F38" s="121"/>
      <c r="G38" s="121"/>
    </row>
    <row r="39" spans="2:7" ht="14.4" thickTop="1" thickBot="1">
      <c r="B39" s="275" t="s">
        <v>399</v>
      </c>
      <c r="C39" s="398">
        <v>0</v>
      </c>
      <c r="D39" s="179"/>
    </row>
    <row r="40" spans="2:7" ht="14.4" thickTop="1" thickBot="1">
      <c r="B40" s="275" t="s">
        <v>400</v>
      </c>
      <c r="C40" s="398">
        <v>148080</v>
      </c>
      <c r="D40" s="179"/>
    </row>
    <row r="41" spans="2:7" ht="14.4" thickTop="1" thickBot="1">
      <c r="B41" s="275" t="s">
        <v>401</v>
      </c>
      <c r="C41" s="398">
        <v>23622</v>
      </c>
      <c r="D41" s="179"/>
    </row>
    <row r="42" spans="2:7" ht="14.4" thickTop="1" thickBot="1">
      <c r="B42" s="275" t="s">
        <v>403</v>
      </c>
      <c r="C42" s="398">
        <v>742</v>
      </c>
      <c r="D42" s="179"/>
    </row>
    <row r="43" spans="2:7" ht="14.4" thickTop="1" thickBot="1">
      <c r="B43" s="275" t="s">
        <v>402</v>
      </c>
      <c r="C43" s="398">
        <v>0</v>
      </c>
      <c r="D43" s="179"/>
    </row>
    <row r="44" spans="2:7" ht="14.4" thickTop="1" thickBot="1">
      <c r="B44" s="275" t="s">
        <v>970</v>
      </c>
      <c r="C44" s="398">
        <v>0</v>
      </c>
      <c r="D44" s="179"/>
    </row>
    <row r="45" spans="2:7" ht="14.4" thickTop="1" thickBot="1">
      <c r="B45" s="275"/>
      <c r="C45" s="398"/>
      <c r="D45" s="179"/>
    </row>
    <row r="46" spans="2:7" ht="14.4" thickTop="1" thickBot="1">
      <c r="B46" s="262" t="s">
        <v>117</v>
      </c>
      <c r="C46" s="398">
        <f>SUM(C47:C52)</f>
        <v>159984</v>
      </c>
      <c r="D46" s="179"/>
      <c r="E46" s="121"/>
      <c r="F46" s="121"/>
      <c r="G46" s="121"/>
    </row>
    <row r="47" spans="2:7" ht="14.4" thickTop="1" thickBot="1">
      <c r="B47" s="275" t="s">
        <v>399</v>
      </c>
      <c r="C47" s="398">
        <v>172</v>
      </c>
      <c r="D47" s="179"/>
    </row>
    <row r="48" spans="2:7" ht="14.4" thickTop="1" thickBot="1">
      <c r="B48" s="275" t="s">
        <v>400</v>
      </c>
      <c r="C48" s="398">
        <v>139350</v>
      </c>
      <c r="D48" s="179"/>
    </row>
    <row r="49" spans="2:10" ht="14.4" thickTop="1" thickBot="1">
      <c r="B49" s="275" t="s">
        <v>401</v>
      </c>
      <c r="C49" s="398">
        <v>17801</v>
      </c>
      <c r="D49" s="179"/>
    </row>
    <row r="50" spans="2:10" ht="14.4" thickTop="1" thickBot="1">
      <c r="B50" s="275" t="s">
        <v>403</v>
      </c>
      <c r="C50" s="398">
        <v>2661</v>
      </c>
      <c r="D50" s="179"/>
    </row>
    <row r="51" spans="2:10" ht="14.4" thickTop="1" thickBot="1">
      <c r="B51" s="275" t="s">
        <v>402</v>
      </c>
      <c r="C51" s="398">
        <v>0</v>
      </c>
      <c r="D51" s="179"/>
    </row>
    <row r="52" spans="2:10" ht="14.4" thickTop="1" thickBot="1">
      <c r="B52" s="275" t="s">
        <v>970</v>
      </c>
      <c r="C52" s="398">
        <v>0</v>
      </c>
      <c r="D52" s="179"/>
    </row>
    <row r="53" spans="2:10" ht="14.4" thickTop="1" thickBot="1">
      <c r="B53" s="275"/>
      <c r="C53" s="398"/>
      <c r="D53" s="179"/>
    </row>
    <row r="54" spans="2:10" ht="15.6" thickTop="1" thickBot="1">
      <c r="B54" s="262" t="s">
        <v>102</v>
      </c>
      <c r="C54" s="398">
        <f>+C6+C14+C22+C30+C38+C46</f>
        <v>1889698</v>
      </c>
      <c r="D54" s="179"/>
      <c r="E54" s="120"/>
      <c r="F54" s="120"/>
      <c r="G54" s="120"/>
    </row>
    <row r="55" spans="2:10" ht="14.4" thickTop="1" thickBot="1">
      <c r="B55" s="262" t="s">
        <v>399</v>
      </c>
      <c r="C55" s="398">
        <v>37322</v>
      </c>
      <c r="D55" s="179"/>
    </row>
    <row r="56" spans="2:10" ht="14.4" thickTop="1" thickBot="1">
      <c r="B56" s="262" t="s">
        <v>400</v>
      </c>
      <c r="C56" s="398">
        <v>1039454</v>
      </c>
      <c r="D56" s="179"/>
    </row>
    <row r="57" spans="2:10" ht="14.4" thickTop="1" thickBot="1">
      <c r="B57" s="262" t="s">
        <v>401</v>
      </c>
      <c r="C57" s="398">
        <v>746864</v>
      </c>
      <c r="D57" s="179"/>
    </row>
    <row r="58" spans="2:10" ht="14.4" thickTop="1" thickBot="1">
      <c r="B58" s="262" t="s">
        <v>403</v>
      </c>
      <c r="C58" s="398">
        <v>61647</v>
      </c>
      <c r="D58" s="179"/>
    </row>
    <row r="59" spans="2:10" ht="14.4" thickTop="1" thickBot="1">
      <c r="B59" s="262" t="s">
        <v>402</v>
      </c>
      <c r="C59" s="398">
        <v>1930</v>
      </c>
      <c r="D59" s="179"/>
    </row>
    <row r="60" spans="2:10" ht="14.4" thickTop="1" thickBot="1">
      <c r="B60" s="262" t="s">
        <v>970</v>
      </c>
      <c r="C60" s="398">
        <v>2481</v>
      </c>
      <c r="D60" s="179"/>
    </row>
    <row r="61" spans="2:10" ht="15" thickTop="1" thickBot="1">
      <c r="B61" s="278"/>
      <c r="C61" s="292"/>
    </row>
    <row r="62" spans="2:10" ht="14.4" thickTop="1" thickBot="1">
      <c r="B62" s="486" t="s">
        <v>1096</v>
      </c>
      <c r="C62" s="487"/>
      <c r="D62"/>
      <c r="E62"/>
      <c r="F62"/>
      <c r="G62"/>
      <c r="H62"/>
      <c r="I62"/>
      <c r="J62"/>
    </row>
    <row r="63" spans="2:10" ht="13.8" thickTop="1">
      <c r="C63" s="96"/>
      <c r="D63"/>
      <c r="E63"/>
      <c r="F63"/>
      <c r="G63"/>
      <c r="H63"/>
      <c r="I63"/>
      <c r="J63"/>
    </row>
    <row r="64" spans="2:10">
      <c r="D64"/>
      <c r="E64"/>
      <c r="F64"/>
      <c r="G64"/>
      <c r="H64"/>
      <c r="I64"/>
      <c r="J64"/>
    </row>
    <row r="65" spans="2:10">
      <c r="B65" s="123"/>
      <c r="C65" s="123"/>
      <c r="D65"/>
      <c r="E65"/>
      <c r="F65"/>
      <c r="G65"/>
      <c r="H65"/>
      <c r="I65"/>
      <c r="J65"/>
    </row>
    <row r="66" spans="2:10">
      <c r="C66" s="123"/>
      <c r="D66"/>
      <c r="E66"/>
      <c r="F66"/>
      <c r="G66"/>
      <c r="H66"/>
      <c r="I66"/>
      <c r="J66"/>
    </row>
    <row r="67" spans="2:10">
      <c r="C67" s="123"/>
      <c r="D67"/>
      <c r="E67"/>
      <c r="F67"/>
      <c r="G67"/>
      <c r="H67"/>
      <c r="I67"/>
      <c r="J67"/>
    </row>
    <row r="68" spans="2:10">
      <c r="C68" s="123"/>
      <c r="D68"/>
      <c r="E68"/>
      <c r="F68"/>
      <c r="G68"/>
      <c r="H68"/>
      <c r="I68"/>
      <c r="J68"/>
    </row>
    <row r="69" spans="2:10">
      <c r="C69" s="123"/>
      <c r="D69"/>
      <c r="E69"/>
      <c r="F69"/>
      <c r="G69"/>
      <c r="H69"/>
      <c r="I69"/>
      <c r="J69"/>
    </row>
    <row r="70" spans="2:10">
      <c r="C70" s="123"/>
      <c r="D70"/>
      <c r="E70"/>
      <c r="F70"/>
      <c r="G70"/>
      <c r="H70"/>
      <c r="I70"/>
      <c r="J70"/>
    </row>
    <row r="71" spans="2:10">
      <c r="C71" s="123"/>
      <c r="D71"/>
      <c r="E71"/>
      <c r="F71"/>
      <c r="G71"/>
      <c r="H71"/>
      <c r="I71"/>
      <c r="J71"/>
    </row>
    <row r="72" spans="2:10">
      <c r="C72" s="123"/>
    </row>
  </sheetData>
  <mergeCells count="5">
    <mergeCell ref="B2:C2"/>
    <mergeCell ref="B3:C3"/>
    <mergeCell ref="B4:B5"/>
    <mergeCell ref="C4:C5"/>
    <mergeCell ref="B62:C62"/>
  </mergeCells>
  <hyperlinks>
    <hyperlink ref="B3:C3" location="'Capitulo 3'!B32" display=" Total de hogares por nivel de pobreza, según tipo de vivienda y región. 2024." xr:uid="{00000000-0004-0000-1C00-000000000000}"/>
  </hyperlinks>
  <pageMargins left="0.75" right="0.75" top="1" bottom="1" header="0" footer="0"/>
  <pageSetup orientation="landscape" horizontalDpi="180" verticalDpi="18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X169"/>
  <sheetViews>
    <sheetView showGridLines="0" zoomScaleNormal="100" workbookViewId="0">
      <pane ySplit="6" topLeftCell="A7" activePane="bottomLeft" state="frozen"/>
      <selection pane="bottomLeft" activeCell="B5" sqref="B5:B6"/>
    </sheetView>
  </sheetViews>
  <sheetFormatPr baseColWidth="10" defaultColWidth="11.44140625" defaultRowHeight="14.1" customHeight="1"/>
  <cols>
    <col min="1" max="1" width="11.44140625" style="24"/>
    <col min="2" max="2" width="92.6640625" style="207" customWidth="1"/>
    <col min="3" max="4" width="19.44140625" style="22" customWidth="1"/>
    <col min="5" max="5" width="11.6640625" style="22" bestFit="1" customWidth="1"/>
    <col min="6" max="6" width="11.44140625" style="22"/>
    <col min="7" max="10" width="15.6640625" style="24" bestFit="1" customWidth="1"/>
    <col min="11" max="11" width="17.33203125" style="24" customWidth="1"/>
    <col min="12" max="12" width="16.6640625" style="24" customWidth="1"/>
    <col min="13" max="13" width="17.109375" style="24" customWidth="1"/>
    <col min="14" max="14" width="17.33203125" style="24" customWidth="1"/>
    <col min="15" max="15" width="17" style="24" customWidth="1"/>
    <col min="16" max="16" width="16.88671875" style="24" customWidth="1"/>
    <col min="17" max="17" width="18" style="24" customWidth="1"/>
    <col min="18" max="18" width="17.88671875" style="24" customWidth="1"/>
    <col min="19" max="19" width="19.44140625" style="24" customWidth="1"/>
    <col min="20" max="20" width="18.109375" style="24" customWidth="1"/>
    <col min="21" max="21" width="18.44140625" style="24" customWidth="1"/>
    <col min="22" max="22" width="18.6640625" style="24" customWidth="1"/>
    <col min="23" max="23" width="11.44140625" style="24"/>
    <col min="24" max="24" width="13.5546875" style="24" bestFit="1" customWidth="1"/>
    <col min="25" max="16384" width="11.44140625" style="24"/>
  </cols>
  <sheetData>
    <row r="1" spans="2:24" ht="18.600000000000001">
      <c r="B1" s="203"/>
    </row>
    <row r="2" spans="2:24" ht="15.6">
      <c r="B2" s="458" t="s">
        <v>0</v>
      </c>
      <c r="C2" s="458"/>
      <c r="D2" s="458"/>
    </row>
    <row r="3" spans="2:24" ht="33" customHeight="1">
      <c r="B3" s="459" t="s">
        <v>1081</v>
      </c>
      <c r="C3" s="460"/>
      <c r="D3" s="460"/>
    </row>
    <row r="4" spans="2:24" ht="15.75" customHeight="1" thickBot="1">
      <c r="B4" s="461"/>
      <c r="C4" s="461"/>
      <c r="D4" s="461"/>
    </row>
    <row r="5" spans="2:24" ht="15" thickTop="1" thickBot="1">
      <c r="B5" s="462" t="s">
        <v>466</v>
      </c>
      <c r="C5" s="464" t="s">
        <v>10</v>
      </c>
      <c r="D5" s="464"/>
    </row>
    <row r="6" spans="2:24" ht="15" thickTop="1" thickBot="1">
      <c r="B6" s="463"/>
      <c r="C6" s="297">
        <v>2024</v>
      </c>
      <c r="D6" s="297">
        <v>2025</v>
      </c>
    </row>
    <row r="7" spans="2:24" ht="15" thickTop="1" thickBot="1">
      <c r="B7" s="234" t="s">
        <v>467</v>
      </c>
      <c r="C7" s="425">
        <v>10476651.5</v>
      </c>
      <c r="D7" s="425">
        <v>11020188.9</v>
      </c>
    </row>
    <row r="8" spans="2:24" ht="15" thickTop="1" thickBot="1">
      <c r="B8" s="234" t="s">
        <v>491</v>
      </c>
      <c r="C8" s="425">
        <v>710843.9</v>
      </c>
      <c r="D8" s="425">
        <v>727350.71</v>
      </c>
    </row>
    <row r="9" spans="2:24" ht="15" thickTop="1" thickBot="1">
      <c r="B9" s="234" t="s">
        <v>492</v>
      </c>
      <c r="C9" s="425">
        <v>9765154.8000000007</v>
      </c>
      <c r="D9" s="425">
        <v>10295117.08</v>
      </c>
    </row>
    <row r="10" spans="2:24" ht="15" thickTop="1" thickBot="1">
      <c r="B10" s="234" t="s">
        <v>493</v>
      </c>
      <c r="C10" s="425">
        <v>424648.3</v>
      </c>
      <c r="D10" s="425">
        <v>414432.54</v>
      </c>
    </row>
    <row r="11" spans="2:24" ht="15" thickTop="1" thickBot="1">
      <c r="B11" s="234" t="s">
        <v>494</v>
      </c>
      <c r="C11" s="425">
        <v>29337.9</v>
      </c>
      <c r="D11" s="425">
        <v>30206.19</v>
      </c>
    </row>
    <row r="12" spans="2:24" ht="15" thickTop="1" thickBot="1">
      <c r="B12" s="234" t="s">
        <v>495</v>
      </c>
      <c r="C12" s="425">
        <v>1484642.7</v>
      </c>
      <c r="D12" s="425">
        <v>1702988.62</v>
      </c>
      <c r="X12" s="204"/>
    </row>
    <row r="13" spans="2:24" ht="16.5" customHeight="1" thickTop="1" thickBot="1">
      <c r="B13" s="235" t="s">
        <v>496</v>
      </c>
      <c r="C13" s="425">
        <v>251234.9</v>
      </c>
      <c r="D13" s="425">
        <v>275146.53000000003</v>
      </c>
    </row>
    <row r="14" spans="2:24" ht="15" thickTop="1" thickBot="1">
      <c r="B14" s="234" t="s">
        <v>497</v>
      </c>
      <c r="C14" s="425">
        <v>402765.5</v>
      </c>
      <c r="D14" s="425">
        <v>394478.3</v>
      </c>
    </row>
    <row r="15" spans="2:24" ht="15" thickTop="1" thickBot="1">
      <c r="B15" s="234" t="s">
        <v>498</v>
      </c>
      <c r="C15" s="425">
        <v>843731</v>
      </c>
      <c r="D15" s="425">
        <v>872163.71</v>
      </c>
    </row>
    <row r="16" spans="2:24" ht="15" thickTop="1" thickBot="1">
      <c r="B16" s="234" t="s">
        <v>499</v>
      </c>
      <c r="C16" s="425">
        <v>455673.2</v>
      </c>
      <c r="D16" s="425">
        <v>483242.01</v>
      </c>
    </row>
    <row r="17" spans="2:24" ht="15" thickTop="1" thickBot="1">
      <c r="B17" s="234" t="s">
        <v>500</v>
      </c>
      <c r="C17" s="425">
        <v>292285.59999999998</v>
      </c>
      <c r="D17" s="425">
        <v>296320.65000000002</v>
      </c>
    </row>
    <row r="18" spans="2:24" ht="15" thickTop="1" thickBot="1">
      <c r="B18" s="234" t="s">
        <v>501</v>
      </c>
      <c r="C18" s="425">
        <v>560292.9</v>
      </c>
      <c r="D18" s="425">
        <v>584365.55000000005</v>
      </c>
    </row>
    <row r="19" spans="2:24" ht="15" thickTop="1" thickBot="1">
      <c r="B19" s="234" t="s">
        <v>502</v>
      </c>
      <c r="C19" s="425">
        <v>621712.5</v>
      </c>
      <c r="D19" s="425">
        <v>658331.98</v>
      </c>
    </row>
    <row r="20" spans="2:24" ht="15" thickTop="1" thickBot="1">
      <c r="B20" s="234" t="s">
        <v>503</v>
      </c>
      <c r="C20" s="425">
        <v>813634.2</v>
      </c>
      <c r="D20" s="425">
        <v>846769.31</v>
      </c>
    </row>
    <row r="21" spans="2:24" ht="15" thickTop="1" thickBot="1">
      <c r="B21" s="234" t="s">
        <v>504</v>
      </c>
      <c r="C21" s="425">
        <v>1465327.1</v>
      </c>
      <c r="D21" s="425">
        <v>1576004.14</v>
      </c>
    </row>
    <row r="22" spans="2:24" ht="15" thickTop="1" thickBot="1">
      <c r="B22" s="234" t="s">
        <v>505</v>
      </c>
      <c r="C22" s="425">
        <v>372432.2</v>
      </c>
      <c r="D22" s="425">
        <v>374944.62</v>
      </c>
    </row>
    <row r="23" spans="2:24" ht="15" thickTop="1" thickBot="1">
      <c r="B23" s="236" t="s">
        <v>506</v>
      </c>
      <c r="C23" s="426">
        <v>1400173.8</v>
      </c>
      <c r="D23" s="425">
        <v>1439219.8</v>
      </c>
      <c r="F23" s="185"/>
    </row>
    <row r="24" spans="2:24" ht="15" thickTop="1" thickBot="1">
      <c r="B24" s="236" t="s">
        <v>507</v>
      </c>
      <c r="C24" s="426">
        <v>338876.7</v>
      </c>
      <c r="D24" s="425">
        <v>345064.67</v>
      </c>
      <c r="F24" s="185"/>
    </row>
    <row r="25" spans="2:24" ht="14.4" thickTop="1">
      <c r="B25" s="456"/>
      <c r="C25" s="456"/>
      <c r="D25" s="456"/>
    </row>
    <row r="26" spans="2:24" ht="13.8">
      <c r="B26" s="457" t="s">
        <v>468</v>
      </c>
      <c r="C26" s="457"/>
      <c r="D26" s="457"/>
    </row>
    <row r="27" spans="2:24" ht="15" customHeight="1">
      <c r="B27" s="457" t="s">
        <v>1160</v>
      </c>
      <c r="C27" s="457"/>
      <c r="D27" s="457"/>
    </row>
    <row r="28" spans="2:24" ht="15" customHeight="1">
      <c r="B28" s="205"/>
      <c r="C28" s="206"/>
      <c r="D28" s="206"/>
    </row>
    <row r="29" spans="2:24" s="22" customFormat="1" ht="14.1" customHeight="1">
      <c r="B29" s="207"/>
      <c r="C29" s="185"/>
      <c r="D29" s="185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</row>
    <row r="30" spans="2:24" s="22" customFormat="1" ht="14.1" customHeight="1">
      <c r="B30" s="207"/>
      <c r="C30" s="185"/>
      <c r="D30" s="185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</row>
    <row r="31" spans="2:24" s="22" customFormat="1" ht="14.1" customHeight="1">
      <c r="B31" s="207"/>
      <c r="C31" s="185"/>
      <c r="D31" s="185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</row>
    <row r="32" spans="2:24" s="22" customFormat="1" ht="14.1" customHeight="1">
      <c r="B32" s="207"/>
      <c r="C32" s="185"/>
      <c r="D32" s="185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</row>
    <row r="33" spans="2:24" s="22" customFormat="1" ht="14.1" customHeight="1">
      <c r="B33" s="207"/>
      <c r="C33" s="185"/>
      <c r="D33" s="185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</row>
    <row r="34" spans="2:24" s="22" customFormat="1" ht="14.1" customHeight="1">
      <c r="B34" s="207"/>
      <c r="C34" s="185"/>
      <c r="D34" s="185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</row>
    <row r="35" spans="2:24" s="22" customFormat="1" ht="14.1" customHeight="1">
      <c r="B35" s="207"/>
      <c r="C35" s="185"/>
      <c r="D35" s="185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</row>
    <row r="36" spans="2:24" s="22" customFormat="1" ht="14.1" customHeight="1">
      <c r="B36" s="207"/>
      <c r="C36" s="185"/>
      <c r="D36" s="185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</row>
    <row r="37" spans="2:24" s="22" customFormat="1" ht="14.1" customHeight="1">
      <c r="B37" s="207"/>
      <c r="C37" s="185"/>
      <c r="D37" s="185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</row>
    <row r="38" spans="2:24" s="22" customFormat="1" ht="14.1" customHeight="1">
      <c r="B38" s="207"/>
      <c r="C38" s="185"/>
      <c r="D38" s="185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</row>
    <row r="39" spans="2:24" s="22" customFormat="1" ht="14.1" customHeight="1">
      <c r="B39" s="207"/>
      <c r="C39" s="185"/>
      <c r="D39" s="185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</row>
    <row r="40" spans="2:24" s="22" customFormat="1" ht="14.1" customHeight="1">
      <c r="B40" s="207"/>
      <c r="C40" s="185"/>
      <c r="D40" s="185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</row>
    <row r="41" spans="2:24" s="22" customFormat="1" ht="14.1" customHeight="1">
      <c r="B41" s="207"/>
      <c r="C41" s="185"/>
      <c r="D41" s="185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</row>
    <row r="42" spans="2:24" s="22" customFormat="1" ht="14.1" customHeight="1">
      <c r="B42" s="207"/>
      <c r="C42" s="185"/>
      <c r="D42" s="185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</row>
    <row r="43" spans="2:24" s="22" customFormat="1" ht="14.1" customHeight="1">
      <c r="B43" s="207"/>
      <c r="C43" s="185"/>
      <c r="D43" s="185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</row>
    <row r="44" spans="2:24" s="22" customFormat="1" ht="14.1" customHeight="1">
      <c r="B44" s="207"/>
      <c r="C44" s="185"/>
      <c r="D44" s="185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</row>
    <row r="45" spans="2:24" s="22" customFormat="1" ht="14.1" customHeight="1">
      <c r="B45" s="207"/>
      <c r="C45" s="185"/>
      <c r="D45" s="185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</row>
    <row r="46" spans="2:24" s="22" customFormat="1" ht="14.1" customHeight="1">
      <c r="B46" s="207"/>
      <c r="C46" s="185"/>
      <c r="D46" s="185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</row>
    <row r="47" spans="2:24" s="22" customFormat="1" ht="14.1" customHeight="1">
      <c r="B47" s="207"/>
      <c r="C47" s="185"/>
      <c r="D47" s="185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</row>
    <row r="48" spans="2:24" s="22" customFormat="1" ht="14.1" customHeight="1">
      <c r="B48" s="207"/>
      <c r="C48" s="185"/>
      <c r="D48" s="185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</row>
    <row r="49" spans="2:24" s="22" customFormat="1" ht="14.1" customHeight="1">
      <c r="B49" s="207"/>
      <c r="C49" s="185"/>
      <c r="D49" s="185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</row>
    <row r="50" spans="2:24" s="22" customFormat="1" ht="14.1" customHeight="1">
      <c r="B50" s="207"/>
      <c r="C50" s="185"/>
      <c r="D50" s="185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</row>
    <row r="51" spans="2:24" s="22" customFormat="1" ht="14.1" customHeight="1">
      <c r="B51" s="207"/>
      <c r="C51" s="185"/>
      <c r="D51" s="185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</row>
    <row r="52" spans="2:24" s="22" customFormat="1" ht="14.1" customHeight="1">
      <c r="B52" s="207"/>
      <c r="C52" s="185"/>
      <c r="D52" s="185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</row>
    <row r="53" spans="2:24" s="22" customFormat="1" ht="14.1" customHeight="1">
      <c r="B53" s="207"/>
      <c r="C53" s="185"/>
      <c r="D53" s="18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</row>
    <row r="54" spans="2:24" s="22" customFormat="1" ht="14.1" customHeight="1">
      <c r="B54" s="207"/>
      <c r="C54" s="185"/>
      <c r="D54" s="185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</row>
    <row r="55" spans="2:24" s="22" customFormat="1" ht="14.1" customHeight="1">
      <c r="B55" s="207"/>
      <c r="C55" s="185"/>
      <c r="D55" s="185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</row>
    <row r="56" spans="2:24" s="22" customFormat="1" ht="14.1" customHeight="1">
      <c r="B56" s="207"/>
      <c r="C56" s="185"/>
      <c r="D56" s="185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</row>
    <row r="57" spans="2:24" s="22" customFormat="1" ht="14.1" customHeight="1">
      <c r="B57" s="207"/>
      <c r="C57" s="185"/>
      <c r="D57" s="185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</row>
    <row r="58" spans="2:24" s="22" customFormat="1" ht="14.1" customHeight="1">
      <c r="B58" s="207"/>
      <c r="C58" s="185"/>
      <c r="D58" s="185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</row>
    <row r="59" spans="2:24" s="22" customFormat="1" ht="14.1" customHeight="1">
      <c r="B59" s="207"/>
      <c r="C59" s="185"/>
      <c r="D59" s="185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</row>
    <row r="60" spans="2:24" s="22" customFormat="1" ht="14.1" customHeight="1">
      <c r="B60" s="207"/>
      <c r="C60" s="185"/>
      <c r="D60" s="185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</row>
    <row r="61" spans="2:24" s="22" customFormat="1" ht="14.1" customHeight="1">
      <c r="B61" s="207"/>
      <c r="C61" s="185"/>
      <c r="D61" s="185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</row>
    <row r="62" spans="2:24" s="22" customFormat="1" ht="14.1" customHeight="1">
      <c r="B62" s="207"/>
      <c r="C62" s="185"/>
      <c r="D62" s="185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</row>
    <row r="63" spans="2:24" s="22" customFormat="1" ht="14.1" customHeight="1">
      <c r="B63" s="207"/>
      <c r="C63" s="185"/>
      <c r="D63" s="185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</row>
    <row r="64" spans="2:24" s="22" customFormat="1" ht="14.1" customHeight="1">
      <c r="B64" s="207"/>
      <c r="C64" s="185"/>
      <c r="D64" s="185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</row>
    <row r="65" spans="2:24" s="22" customFormat="1" ht="14.1" customHeight="1">
      <c r="B65" s="207"/>
      <c r="C65" s="185"/>
      <c r="D65" s="185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</row>
    <row r="66" spans="2:24" s="22" customFormat="1" ht="14.1" customHeight="1">
      <c r="B66" s="207"/>
      <c r="C66" s="185"/>
      <c r="D66" s="185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</row>
    <row r="67" spans="2:24" s="22" customFormat="1" ht="14.1" customHeight="1">
      <c r="B67" s="207"/>
      <c r="C67" s="185"/>
      <c r="D67" s="185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</row>
    <row r="68" spans="2:24" s="22" customFormat="1" ht="14.1" customHeight="1">
      <c r="B68" s="207"/>
      <c r="C68" s="185"/>
      <c r="D68" s="185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</row>
    <row r="69" spans="2:24" s="22" customFormat="1" ht="14.1" customHeight="1">
      <c r="B69" s="207"/>
      <c r="C69" s="185"/>
      <c r="D69" s="185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</row>
    <row r="70" spans="2:24" s="22" customFormat="1" ht="14.1" customHeight="1">
      <c r="B70" s="207"/>
      <c r="C70" s="185"/>
      <c r="D70" s="185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</row>
    <row r="71" spans="2:24" s="22" customFormat="1" ht="14.1" customHeight="1">
      <c r="B71" s="207"/>
      <c r="C71" s="185"/>
      <c r="D71" s="185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</row>
    <row r="72" spans="2:24" s="22" customFormat="1" ht="14.1" customHeight="1">
      <c r="B72" s="207"/>
      <c r="C72" s="185"/>
      <c r="D72" s="185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</row>
    <row r="73" spans="2:24" s="22" customFormat="1" ht="14.1" customHeight="1">
      <c r="B73" s="207"/>
      <c r="C73" s="185"/>
      <c r="D73" s="185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</row>
    <row r="74" spans="2:24" s="22" customFormat="1" ht="14.1" customHeight="1">
      <c r="B74" s="207"/>
      <c r="C74" s="185"/>
      <c r="D74" s="185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</row>
    <row r="75" spans="2:24" s="22" customFormat="1" ht="14.1" customHeight="1">
      <c r="B75" s="207"/>
      <c r="C75" s="185"/>
      <c r="D75" s="185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</row>
    <row r="76" spans="2:24" s="22" customFormat="1" ht="14.1" customHeight="1">
      <c r="B76" s="207"/>
      <c r="C76" s="185"/>
      <c r="D76" s="185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</row>
    <row r="77" spans="2:24" s="22" customFormat="1" ht="14.1" customHeight="1">
      <c r="B77" s="207"/>
      <c r="C77" s="185"/>
      <c r="D77" s="185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</row>
    <row r="78" spans="2:24" s="22" customFormat="1" ht="14.1" customHeight="1">
      <c r="B78" s="207"/>
      <c r="C78" s="185"/>
      <c r="D78" s="185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</row>
    <row r="79" spans="2:24" s="22" customFormat="1" ht="14.1" customHeight="1">
      <c r="B79" s="207"/>
      <c r="C79" s="185"/>
      <c r="D79" s="185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</row>
    <row r="80" spans="2:24" s="22" customFormat="1" ht="14.1" customHeight="1">
      <c r="B80" s="207"/>
      <c r="C80" s="185"/>
      <c r="D80" s="185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</row>
    <row r="81" spans="2:24" s="22" customFormat="1" ht="14.1" customHeight="1">
      <c r="B81" s="207"/>
      <c r="C81" s="185"/>
      <c r="D81" s="185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</row>
    <row r="82" spans="2:24" s="22" customFormat="1" ht="14.1" customHeight="1">
      <c r="B82" s="207"/>
      <c r="C82" s="185"/>
      <c r="D82" s="185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</row>
    <row r="83" spans="2:24" s="22" customFormat="1" ht="14.1" customHeight="1">
      <c r="B83" s="207"/>
      <c r="C83" s="185"/>
      <c r="D83" s="185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</row>
    <row r="84" spans="2:24" s="22" customFormat="1" ht="14.1" customHeight="1">
      <c r="B84" s="207"/>
      <c r="C84" s="185"/>
      <c r="D84" s="185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</row>
    <row r="85" spans="2:24" s="22" customFormat="1" ht="14.1" customHeight="1">
      <c r="B85" s="207"/>
      <c r="C85" s="185"/>
      <c r="D85" s="185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</row>
    <row r="86" spans="2:24" s="22" customFormat="1" ht="14.1" customHeight="1">
      <c r="B86" s="207"/>
      <c r="C86" s="185"/>
      <c r="D86" s="185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</row>
    <row r="87" spans="2:24" s="22" customFormat="1" ht="14.1" customHeight="1">
      <c r="B87" s="207"/>
      <c r="C87" s="185"/>
      <c r="D87" s="185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</row>
    <row r="88" spans="2:24" s="22" customFormat="1" ht="14.1" customHeight="1">
      <c r="B88" s="207"/>
      <c r="C88" s="185"/>
      <c r="D88" s="185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</row>
    <row r="89" spans="2:24" s="22" customFormat="1" ht="14.1" customHeight="1">
      <c r="B89" s="207"/>
      <c r="C89" s="185"/>
      <c r="D89" s="185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</row>
    <row r="90" spans="2:24" s="22" customFormat="1" ht="14.1" customHeight="1">
      <c r="B90" s="207"/>
      <c r="C90" s="185"/>
      <c r="D90" s="185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</row>
    <row r="91" spans="2:24" s="22" customFormat="1" ht="14.1" customHeight="1">
      <c r="B91" s="207"/>
      <c r="C91" s="185"/>
      <c r="D91" s="185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</row>
    <row r="92" spans="2:24" s="22" customFormat="1" ht="14.1" customHeight="1">
      <c r="B92" s="207"/>
      <c r="C92" s="185"/>
      <c r="D92" s="185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</row>
    <row r="93" spans="2:24" s="22" customFormat="1" ht="14.1" customHeight="1">
      <c r="B93" s="207"/>
      <c r="C93" s="185"/>
      <c r="D93" s="185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</row>
    <row r="94" spans="2:24" s="22" customFormat="1" ht="14.1" customHeight="1">
      <c r="B94" s="207"/>
      <c r="C94" s="185"/>
      <c r="D94" s="185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</row>
    <row r="95" spans="2:24" s="22" customFormat="1" ht="14.1" customHeight="1">
      <c r="B95" s="207"/>
      <c r="C95" s="185"/>
      <c r="D95" s="185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</row>
    <row r="96" spans="2:24" s="22" customFormat="1" ht="14.1" customHeight="1">
      <c r="B96" s="207"/>
      <c r="C96" s="185"/>
      <c r="D96" s="185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</row>
    <row r="97" spans="2:24" s="22" customFormat="1" ht="14.1" customHeight="1">
      <c r="B97" s="207"/>
      <c r="C97" s="185"/>
      <c r="D97" s="185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</row>
    <row r="98" spans="2:24" s="22" customFormat="1" ht="14.1" customHeight="1">
      <c r="B98" s="207"/>
      <c r="C98" s="185"/>
      <c r="D98" s="185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</row>
    <row r="99" spans="2:24" s="22" customFormat="1" ht="14.1" customHeight="1">
      <c r="B99" s="207"/>
      <c r="C99" s="185"/>
      <c r="D99" s="185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</row>
    <row r="100" spans="2:24" s="22" customFormat="1" ht="14.1" customHeight="1">
      <c r="B100" s="207"/>
      <c r="C100" s="185"/>
      <c r="D100" s="185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</row>
    <row r="101" spans="2:24" s="22" customFormat="1" ht="14.1" customHeight="1">
      <c r="B101" s="207"/>
      <c r="C101" s="185"/>
      <c r="D101" s="185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</row>
    <row r="102" spans="2:24" s="22" customFormat="1" ht="14.1" customHeight="1">
      <c r="B102" s="207"/>
      <c r="C102" s="185"/>
      <c r="D102" s="185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</row>
    <row r="103" spans="2:24" s="22" customFormat="1" ht="14.1" customHeight="1">
      <c r="B103" s="207"/>
      <c r="C103" s="185"/>
      <c r="D103" s="185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</row>
    <row r="104" spans="2:24" s="22" customFormat="1" ht="14.1" customHeight="1">
      <c r="B104" s="207"/>
      <c r="C104" s="185"/>
      <c r="D104" s="185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</row>
    <row r="105" spans="2:24" s="22" customFormat="1" ht="14.1" customHeight="1">
      <c r="B105" s="207"/>
      <c r="C105" s="185"/>
      <c r="D105" s="185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</row>
    <row r="106" spans="2:24" s="22" customFormat="1" ht="14.1" customHeight="1">
      <c r="B106" s="207"/>
      <c r="C106" s="185"/>
      <c r="D106" s="185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</row>
    <row r="107" spans="2:24" s="22" customFormat="1" ht="14.1" customHeight="1">
      <c r="B107" s="207"/>
      <c r="C107" s="185"/>
      <c r="D107" s="185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</row>
    <row r="108" spans="2:24" s="22" customFormat="1" ht="14.1" customHeight="1">
      <c r="B108" s="207"/>
      <c r="C108" s="185"/>
      <c r="D108" s="185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</row>
    <row r="109" spans="2:24" s="22" customFormat="1" ht="14.1" customHeight="1">
      <c r="B109" s="207"/>
      <c r="C109" s="185"/>
      <c r="D109" s="185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</row>
    <row r="110" spans="2:24" s="22" customFormat="1" ht="14.1" customHeight="1">
      <c r="B110" s="207"/>
      <c r="C110" s="185"/>
      <c r="D110" s="185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</row>
    <row r="111" spans="2:24" s="22" customFormat="1" ht="14.1" customHeight="1">
      <c r="B111" s="207"/>
      <c r="C111" s="185"/>
      <c r="D111" s="185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</row>
    <row r="112" spans="2:24" s="22" customFormat="1" ht="14.1" customHeight="1">
      <c r="B112" s="207"/>
      <c r="C112" s="185"/>
      <c r="D112" s="185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</row>
    <row r="113" spans="2:24" s="22" customFormat="1" ht="14.1" customHeight="1">
      <c r="B113" s="207"/>
      <c r="C113" s="185"/>
      <c r="D113" s="185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</row>
    <row r="114" spans="2:24" s="22" customFormat="1" ht="14.1" customHeight="1">
      <c r="B114" s="207"/>
      <c r="C114" s="185"/>
      <c r="D114" s="185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</row>
    <row r="115" spans="2:24" s="22" customFormat="1" ht="14.1" customHeight="1">
      <c r="B115" s="207"/>
      <c r="C115" s="185"/>
      <c r="D115" s="185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</row>
    <row r="116" spans="2:24" s="22" customFormat="1" ht="14.1" customHeight="1">
      <c r="B116" s="207"/>
      <c r="C116" s="185"/>
      <c r="D116" s="185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</row>
    <row r="117" spans="2:24" s="22" customFormat="1" ht="14.1" customHeight="1">
      <c r="B117" s="207"/>
      <c r="C117" s="185"/>
      <c r="D117" s="185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</row>
    <row r="118" spans="2:24" s="22" customFormat="1" ht="14.1" customHeight="1">
      <c r="B118" s="207"/>
      <c r="C118" s="185"/>
      <c r="D118" s="185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</row>
    <row r="119" spans="2:24" s="22" customFormat="1" ht="14.1" customHeight="1">
      <c r="B119" s="207"/>
      <c r="C119" s="185"/>
      <c r="D119" s="185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</row>
    <row r="120" spans="2:24" s="22" customFormat="1" ht="14.1" customHeight="1">
      <c r="B120" s="207"/>
      <c r="C120" s="185"/>
      <c r="D120" s="185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</row>
    <row r="121" spans="2:24" s="22" customFormat="1" ht="14.1" customHeight="1">
      <c r="B121" s="207"/>
      <c r="C121" s="185"/>
      <c r="D121" s="185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</row>
    <row r="122" spans="2:24" s="22" customFormat="1" ht="14.1" customHeight="1">
      <c r="B122" s="207"/>
      <c r="C122" s="185"/>
      <c r="D122" s="185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</row>
    <row r="123" spans="2:24" s="22" customFormat="1" ht="14.1" customHeight="1">
      <c r="B123" s="207"/>
      <c r="C123" s="185"/>
      <c r="D123" s="185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</row>
    <row r="124" spans="2:24" s="22" customFormat="1" ht="14.1" customHeight="1">
      <c r="B124" s="207"/>
      <c r="C124" s="185"/>
      <c r="D124" s="185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</row>
    <row r="125" spans="2:24" s="22" customFormat="1" ht="14.1" customHeight="1">
      <c r="B125" s="207"/>
      <c r="C125" s="185"/>
      <c r="D125" s="185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</row>
    <row r="126" spans="2:24" s="22" customFormat="1" ht="14.1" customHeight="1">
      <c r="B126" s="207"/>
      <c r="C126" s="185"/>
      <c r="D126" s="185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</row>
    <row r="127" spans="2:24" s="22" customFormat="1" ht="14.1" customHeight="1">
      <c r="B127" s="207"/>
      <c r="C127" s="185"/>
      <c r="D127" s="185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</row>
    <row r="128" spans="2:24" s="22" customFormat="1" ht="14.1" customHeight="1">
      <c r="B128" s="207"/>
      <c r="C128" s="185"/>
      <c r="D128" s="185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</row>
    <row r="129" spans="2:24" s="22" customFormat="1" ht="14.1" customHeight="1">
      <c r="B129" s="207"/>
      <c r="C129" s="185"/>
      <c r="D129" s="185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</row>
    <row r="130" spans="2:24" s="22" customFormat="1" ht="14.1" customHeight="1">
      <c r="B130" s="207"/>
      <c r="C130" s="185"/>
      <c r="D130" s="185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</row>
    <row r="131" spans="2:24" s="22" customFormat="1" ht="14.1" customHeight="1">
      <c r="B131" s="207"/>
      <c r="C131" s="185"/>
      <c r="D131" s="185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</row>
    <row r="132" spans="2:24" s="22" customFormat="1" ht="14.1" customHeight="1">
      <c r="B132" s="207"/>
      <c r="C132" s="185"/>
      <c r="D132" s="185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</row>
    <row r="133" spans="2:24" s="22" customFormat="1" ht="14.1" customHeight="1">
      <c r="B133" s="207"/>
      <c r="C133" s="185"/>
      <c r="D133" s="185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</row>
    <row r="134" spans="2:24" s="22" customFormat="1" ht="14.1" customHeight="1">
      <c r="B134" s="207"/>
      <c r="C134" s="185"/>
      <c r="D134" s="185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</row>
    <row r="135" spans="2:24" s="22" customFormat="1" ht="14.1" customHeight="1">
      <c r="B135" s="207"/>
      <c r="C135" s="185"/>
      <c r="D135" s="185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</row>
    <row r="136" spans="2:24" s="22" customFormat="1" ht="14.1" customHeight="1">
      <c r="B136" s="207"/>
      <c r="C136" s="185"/>
      <c r="D136" s="185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</row>
    <row r="137" spans="2:24" s="22" customFormat="1" ht="14.1" customHeight="1">
      <c r="B137" s="207"/>
      <c r="C137" s="185"/>
      <c r="D137" s="185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</row>
    <row r="138" spans="2:24" s="22" customFormat="1" ht="14.1" customHeight="1">
      <c r="B138" s="207"/>
      <c r="C138" s="185"/>
      <c r="D138" s="185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</row>
    <row r="139" spans="2:24" s="22" customFormat="1" ht="14.1" customHeight="1">
      <c r="B139" s="207"/>
      <c r="C139" s="185"/>
      <c r="D139" s="185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</row>
    <row r="140" spans="2:24" s="22" customFormat="1" ht="14.1" customHeight="1">
      <c r="B140" s="207"/>
      <c r="C140" s="185"/>
      <c r="D140" s="185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</row>
    <row r="141" spans="2:24" s="22" customFormat="1" ht="14.1" customHeight="1">
      <c r="B141" s="207"/>
      <c r="C141" s="185"/>
      <c r="D141" s="185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</row>
    <row r="142" spans="2:24" s="22" customFormat="1" ht="14.1" customHeight="1">
      <c r="B142" s="207"/>
      <c r="C142" s="185"/>
      <c r="D142" s="185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</row>
    <row r="143" spans="2:24" s="22" customFormat="1" ht="14.1" customHeight="1">
      <c r="B143" s="207"/>
      <c r="C143" s="185"/>
      <c r="D143" s="185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</row>
    <row r="144" spans="2:24" s="22" customFormat="1" ht="14.1" customHeight="1">
      <c r="B144" s="207"/>
      <c r="C144" s="185"/>
      <c r="D144" s="185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</row>
    <row r="145" spans="2:24" s="22" customFormat="1" ht="14.1" customHeight="1">
      <c r="B145" s="207"/>
      <c r="C145" s="185"/>
      <c r="D145" s="185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</row>
    <row r="146" spans="2:24" s="22" customFormat="1" ht="14.1" customHeight="1">
      <c r="B146" s="207"/>
      <c r="C146" s="185"/>
      <c r="D146" s="185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</row>
    <row r="147" spans="2:24" s="22" customFormat="1" ht="14.1" customHeight="1">
      <c r="B147" s="207"/>
      <c r="C147" s="185"/>
      <c r="D147" s="185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</row>
    <row r="148" spans="2:24" s="22" customFormat="1" ht="14.1" customHeight="1">
      <c r="B148" s="207"/>
      <c r="C148" s="185"/>
      <c r="D148" s="185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</row>
    <row r="149" spans="2:24" s="22" customFormat="1" ht="14.1" customHeight="1">
      <c r="B149" s="207"/>
      <c r="C149" s="185"/>
      <c r="D149" s="185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</row>
    <row r="150" spans="2:24" s="22" customFormat="1" ht="14.1" customHeight="1">
      <c r="B150" s="207"/>
      <c r="C150" s="185"/>
      <c r="D150" s="185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</row>
    <row r="151" spans="2:24" ht="14.1" customHeight="1" thickBot="1"/>
    <row r="152" spans="2:24" ht="14.1" customHeight="1" thickTop="1" thickBot="1">
      <c r="B152" s="409" t="s">
        <v>493</v>
      </c>
      <c r="C152" s="410">
        <f>+((D10-C10)/C10)*100</f>
        <v>-2.4056990219906709</v>
      </c>
    </row>
    <row r="153" spans="2:24" ht="14.1" customHeight="1" thickTop="1" thickBot="1">
      <c r="B153" s="409" t="s">
        <v>494</v>
      </c>
      <c r="C153" s="410">
        <f>+((D11-C11)/C11)*100</f>
        <v>2.9596187866207098</v>
      </c>
    </row>
    <row r="154" spans="2:24" ht="14.1" customHeight="1" thickTop="1" thickBot="1">
      <c r="B154" s="409" t="s">
        <v>495</v>
      </c>
      <c r="C154" s="410">
        <f t="shared" ref="C154:C166" si="0">+((D12-C12)/C12)*100</f>
        <v>14.70696754175265</v>
      </c>
    </row>
    <row r="155" spans="2:24" ht="14.1" customHeight="1" thickTop="1" thickBot="1">
      <c r="B155" s="411" t="s">
        <v>496</v>
      </c>
      <c r="C155" s="410">
        <f t="shared" si="0"/>
        <v>9.5176386720157247</v>
      </c>
    </row>
    <row r="156" spans="2:24" ht="14.1" customHeight="1" thickTop="1" thickBot="1">
      <c r="B156" s="409" t="s">
        <v>497</v>
      </c>
      <c r="C156" s="410">
        <f t="shared" si="0"/>
        <v>-2.0575744446830755</v>
      </c>
    </row>
    <row r="157" spans="2:24" ht="14.1" customHeight="1" thickTop="1" thickBot="1">
      <c r="B157" s="409" t="s">
        <v>498</v>
      </c>
      <c r="C157" s="410">
        <f t="shared" si="0"/>
        <v>3.3698785513392253</v>
      </c>
    </row>
    <row r="158" spans="2:24" ht="14.1" customHeight="1" thickTop="1" thickBot="1">
      <c r="B158" s="409" t="s">
        <v>499</v>
      </c>
      <c r="C158" s="410">
        <f t="shared" si="0"/>
        <v>6.0501275914405319</v>
      </c>
    </row>
    <row r="159" spans="2:24" ht="14.1" customHeight="1" thickTop="1" thickBot="1">
      <c r="B159" s="409" t="s">
        <v>500</v>
      </c>
      <c r="C159" s="410">
        <f t="shared" si="0"/>
        <v>1.3805161800649934</v>
      </c>
    </row>
    <row r="160" spans="2:24" ht="14.1" customHeight="1" thickTop="1" thickBot="1">
      <c r="B160" s="409" t="s">
        <v>501</v>
      </c>
      <c r="C160" s="410">
        <f t="shared" si="0"/>
        <v>4.2964403082744793</v>
      </c>
    </row>
    <row r="161" spans="2:3" ht="14.1" customHeight="1" thickTop="1" thickBot="1">
      <c r="B161" s="409" t="s">
        <v>502</v>
      </c>
      <c r="C161" s="410">
        <f>+((D19-C19)/C19)*100</f>
        <v>5.8900987192633227</v>
      </c>
    </row>
    <row r="162" spans="2:3" ht="14.1" customHeight="1" thickTop="1" thickBot="1">
      <c r="B162" s="409" t="s">
        <v>503</v>
      </c>
      <c r="C162" s="410">
        <f t="shared" si="0"/>
        <v>4.0724824497298791</v>
      </c>
    </row>
    <row r="163" spans="2:3" ht="14.1" customHeight="1" thickTop="1" thickBot="1">
      <c r="B163" s="409" t="s">
        <v>504</v>
      </c>
      <c r="C163" s="410">
        <f t="shared" si="0"/>
        <v>7.5530603371765803</v>
      </c>
    </row>
    <row r="164" spans="2:3" ht="14.1" customHeight="1" thickTop="1" thickBot="1">
      <c r="B164" s="409" t="s">
        <v>505</v>
      </c>
      <c r="C164" s="410">
        <f t="shared" si="0"/>
        <v>0.67459795366780417</v>
      </c>
    </row>
    <row r="165" spans="2:3" ht="14.1" customHeight="1" thickTop="1">
      <c r="B165" s="412" t="s">
        <v>506</v>
      </c>
      <c r="C165" s="410">
        <f t="shared" si="0"/>
        <v>2.7886538085486241</v>
      </c>
    </row>
    <row r="166" spans="2:3" ht="14.1" customHeight="1">
      <c r="B166" s="412" t="s">
        <v>507</v>
      </c>
      <c r="C166" s="410">
        <f t="shared" si="0"/>
        <v>1.8260240376514441</v>
      </c>
    </row>
    <row r="167" spans="2:3" ht="14.1" customHeight="1">
      <c r="C167" s="385"/>
    </row>
    <row r="168" spans="2:3" ht="14.1" customHeight="1">
      <c r="C168" s="385"/>
    </row>
    <row r="169" spans="2:3" ht="14.1" customHeight="1">
      <c r="C169" s="385"/>
    </row>
  </sheetData>
  <mergeCells count="8">
    <mergeCell ref="B25:D25"/>
    <mergeCell ref="B26:D26"/>
    <mergeCell ref="B27:D27"/>
    <mergeCell ref="B2:D2"/>
    <mergeCell ref="B3:D3"/>
    <mergeCell ref="B4:D4"/>
    <mergeCell ref="B5:B6"/>
    <mergeCell ref="C5:D5"/>
  </mergeCells>
  <hyperlinks>
    <hyperlink ref="B3:D3" location="'Capitulo 1'!B19" display="Producto Interno Bruto por actividad económica a precios básicos y de mercado. 2017-2018. 1/" xr:uid="{00000000-0004-0000-0200-000000000000}"/>
  </hyperlinks>
  <printOptions horizontalCentered="1" verticalCentered="1"/>
  <pageMargins left="0" right="0.78740157480314965" top="0.98425196850393704" bottom="0.98425196850393704" header="0.59055118110236227" footer="0.59055118110236227"/>
  <pageSetup scale="75" orientation="landscape" horizontalDpi="300" verticalDpi="300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K65"/>
  <sheetViews>
    <sheetView showGridLines="0" zoomScaleNormal="100" workbookViewId="0">
      <pane ySplit="5" topLeftCell="A6" activePane="bottomLeft" state="frozen"/>
      <selection pane="bottomLeft" activeCell="B4" sqref="B4:B5"/>
    </sheetView>
  </sheetViews>
  <sheetFormatPr baseColWidth="10" defaultColWidth="11.44140625" defaultRowHeight="13.2"/>
  <cols>
    <col min="1" max="1" width="11.44140625" customWidth="1"/>
    <col min="2" max="2" width="57" style="3" bestFit="1" customWidth="1"/>
    <col min="3" max="3" width="24.6640625" style="3" customWidth="1"/>
    <col min="4" max="10" width="11.44140625" style="3" customWidth="1"/>
  </cols>
  <sheetData>
    <row r="2" spans="2:11" ht="15">
      <c r="B2" s="468" t="s">
        <v>432</v>
      </c>
      <c r="C2" s="468"/>
    </row>
    <row r="3" spans="2:11" ht="16.5" customHeight="1" thickBot="1">
      <c r="B3" s="489" t="s">
        <v>1112</v>
      </c>
      <c r="C3" s="489"/>
    </row>
    <row r="4" spans="2:11" ht="13.8" thickTop="1">
      <c r="B4" s="503" t="s">
        <v>290</v>
      </c>
      <c r="C4" s="503" t="s">
        <v>292</v>
      </c>
    </row>
    <row r="5" spans="2:11" ht="13.8" thickBot="1">
      <c r="B5" s="511"/>
      <c r="C5" s="511"/>
    </row>
    <row r="6" spans="2:11" ht="14.4" thickTop="1" thickBot="1">
      <c r="B6" s="262" t="s">
        <v>136</v>
      </c>
      <c r="C6" s="398">
        <f>SUM(C7:C11)</f>
        <v>1154412</v>
      </c>
      <c r="D6" s="179"/>
    </row>
    <row r="7" spans="2:11" ht="18.75" customHeight="1" thickTop="1" thickBot="1">
      <c r="B7" s="275" t="s">
        <v>167</v>
      </c>
      <c r="C7" s="398">
        <v>742596</v>
      </c>
      <c r="D7" s="179"/>
    </row>
    <row r="8" spans="2:11" ht="18.75" customHeight="1" thickTop="1" thickBot="1">
      <c r="B8" s="275" t="s">
        <v>168</v>
      </c>
      <c r="C8" s="398">
        <v>97327</v>
      </c>
      <c r="D8" s="179"/>
    </row>
    <row r="9" spans="2:11" ht="16.5" customHeight="1" thickTop="1" thickBot="1">
      <c r="B9" s="275" t="s">
        <v>169</v>
      </c>
      <c r="C9" s="398">
        <v>252217</v>
      </c>
      <c r="D9" s="179"/>
    </row>
    <row r="10" spans="2:11" ht="17.25" customHeight="1" thickTop="1" thickBot="1">
      <c r="B10" s="275" t="s">
        <v>170</v>
      </c>
      <c r="C10" s="398">
        <v>13315</v>
      </c>
      <c r="D10" s="179"/>
    </row>
    <row r="11" spans="2:11" ht="14.4" thickTop="1" thickBot="1">
      <c r="B11" s="275" t="s">
        <v>404</v>
      </c>
      <c r="C11" s="398">
        <v>48957</v>
      </c>
      <c r="D11" s="179"/>
    </row>
    <row r="12" spans="2:11" ht="14.4" thickTop="1" thickBot="1">
      <c r="B12" s="275"/>
      <c r="C12" s="378"/>
      <c r="D12" s="179"/>
    </row>
    <row r="13" spans="2:11" ht="14.4" thickTop="1" thickBot="1">
      <c r="B13" s="262" t="s">
        <v>114</v>
      </c>
      <c r="C13" s="398">
        <f>SUM(C14:C18)</f>
        <v>145643</v>
      </c>
      <c r="D13" s="179"/>
      <c r="E13" s="122"/>
      <c r="F13" s="122"/>
      <c r="G13" s="122"/>
      <c r="H13" s="122"/>
      <c r="I13" s="122"/>
      <c r="J13" s="122"/>
      <c r="K13" s="122"/>
    </row>
    <row r="14" spans="2:11" ht="14.4" thickTop="1" thickBot="1">
      <c r="B14" s="275" t="s">
        <v>167</v>
      </c>
      <c r="C14" s="398">
        <v>104167</v>
      </c>
      <c r="D14" s="179"/>
    </row>
    <row r="15" spans="2:11" ht="14.4" thickTop="1" thickBot="1">
      <c r="B15" s="275" t="s">
        <v>168</v>
      </c>
      <c r="C15" s="398">
        <v>7334</v>
      </c>
      <c r="D15" s="179"/>
    </row>
    <row r="16" spans="2:11" ht="14.4" thickTop="1" thickBot="1">
      <c r="B16" s="275" t="s">
        <v>169</v>
      </c>
      <c r="C16" s="398">
        <v>22884</v>
      </c>
      <c r="D16" s="179"/>
    </row>
    <row r="17" spans="2:11" s="3" customFormat="1" ht="14.4" thickTop="1" thickBot="1">
      <c r="B17" s="275" t="s">
        <v>170</v>
      </c>
      <c r="C17" s="398">
        <v>622</v>
      </c>
      <c r="D17" s="179"/>
      <c r="K17"/>
    </row>
    <row r="18" spans="2:11" s="3" customFormat="1" ht="14.4" thickTop="1" thickBot="1">
      <c r="B18" s="275" t="s">
        <v>404</v>
      </c>
      <c r="C18" s="398">
        <v>10636</v>
      </c>
      <c r="D18" s="179"/>
      <c r="K18"/>
    </row>
    <row r="19" spans="2:11" s="3" customFormat="1" ht="14.4" thickTop="1" thickBot="1">
      <c r="B19" s="275"/>
      <c r="C19" s="378"/>
      <c r="D19" s="179"/>
      <c r="K19"/>
    </row>
    <row r="20" spans="2:11" s="3" customFormat="1" ht="14.4" thickTop="1" thickBot="1">
      <c r="B20" s="262" t="s">
        <v>115</v>
      </c>
      <c r="C20" s="398">
        <f>SUM(C21:C25)</f>
        <v>117672</v>
      </c>
      <c r="D20" s="179"/>
      <c r="K20"/>
    </row>
    <row r="21" spans="2:11" s="3" customFormat="1" ht="14.4" thickTop="1" thickBot="1">
      <c r="B21" s="275" t="s">
        <v>167</v>
      </c>
      <c r="C21" s="398">
        <v>80713</v>
      </c>
      <c r="D21" s="179"/>
      <c r="K21"/>
    </row>
    <row r="22" spans="2:11" s="3" customFormat="1" ht="14.4" thickTop="1" thickBot="1">
      <c r="B22" s="275" t="s">
        <v>168</v>
      </c>
      <c r="C22" s="398">
        <v>2910</v>
      </c>
      <c r="D22" s="179"/>
      <c r="K22"/>
    </row>
    <row r="23" spans="2:11" s="3" customFormat="1" ht="14.4" thickTop="1" thickBot="1">
      <c r="B23" s="275" t="s">
        <v>169</v>
      </c>
      <c r="C23" s="398">
        <v>19127</v>
      </c>
      <c r="D23" s="179"/>
      <c r="K23"/>
    </row>
    <row r="24" spans="2:11" s="3" customFormat="1" ht="14.4" thickTop="1" thickBot="1">
      <c r="B24" s="275" t="s">
        <v>170</v>
      </c>
      <c r="C24" s="398">
        <v>3268</v>
      </c>
      <c r="D24" s="179"/>
      <c r="K24"/>
    </row>
    <row r="25" spans="2:11" s="3" customFormat="1" ht="14.4" thickTop="1" thickBot="1">
      <c r="B25" s="275" t="s">
        <v>404</v>
      </c>
      <c r="C25" s="398">
        <v>11654</v>
      </c>
      <c r="D25" s="189"/>
      <c r="K25"/>
    </row>
    <row r="26" spans="2:11" s="3" customFormat="1" ht="14.4" thickTop="1" thickBot="1">
      <c r="B26" s="275"/>
      <c r="C26" s="378"/>
      <c r="D26" s="189"/>
      <c r="K26"/>
    </row>
    <row r="27" spans="2:11" s="3" customFormat="1" ht="14.4" thickTop="1" thickBot="1">
      <c r="B27" s="262" t="s">
        <v>116</v>
      </c>
      <c r="C27" s="423">
        <f>SUM(C28:C32)</f>
        <v>139543</v>
      </c>
      <c r="D27" s="179"/>
      <c r="K27"/>
    </row>
    <row r="28" spans="2:11" s="3" customFormat="1" ht="14.4" thickTop="1" thickBot="1">
      <c r="B28" s="275" t="s">
        <v>167</v>
      </c>
      <c r="C28" s="398">
        <v>99789</v>
      </c>
      <c r="D28" s="179"/>
      <c r="K28"/>
    </row>
    <row r="29" spans="2:11" s="3" customFormat="1" ht="14.4" thickTop="1" thickBot="1">
      <c r="B29" s="275" t="s">
        <v>168</v>
      </c>
      <c r="C29" s="398">
        <v>6662</v>
      </c>
      <c r="D29" s="179"/>
      <c r="K29"/>
    </row>
    <row r="30" spans="2:11" s="3" customFormat="1" ht="14.4" thickTop="1" thickBot="1">
      <c r="B30" s="275" t="s">
        <v>169</v>
      </c>
      <c r="C30" s="398">
        <v>19204</v>
      </c>
      <c r="D30" s="179"/>
      <c r="K30"/>
    </row>
    <row r="31" spans="2:11" s="3" customFormat="1" ht="14.4" thickTop="1" thickBot="1">
      <c r="B31" s="275" t="s">
        <v>170</v>
      </c>
      <c r="C31" s="398">
        <v>720</v>
      </c>
      <c r="D31" s="179"/>
      <c r="K31"/>
    </row>
    <row r="32" spans="2:11" s="3" customFormat="1" ht="14.4" thickTop="1" thickBot="1">
      <c r="B32" s="275" t="s">
        <v>404</v>
      </c>
      <c r="C32" s="398">
        <v>13168</v>
      </c>
      <c r="D32" s="179"/>
      <c r="K32"/>
    </row>
    <row r="33" spans="2:11" s="3" customFormat="1" ht="14.4" thickTop="1" thickBot="1">
      <c r="B33" s="275"/>
      <c r="C33" s="378"/>
      <c r="D33" s="179"/>
      <c r="K33"/>
    </row>
    <row r="34" spans="2:11" s="3" customFormat="1" ht="14.4" thickTop="1" thickBot="1">
      <c r="B34" s="262" t="s">
        <v>264</v>
      </c>
      <c r="C34" s="398">
        <f>SUM(C35:C39)</f>
        <v>172444</v>
      </c>
      <c r="D34" s="179"/>
      <c r="K34"/>
    </row>
    <row r="35" spans="2:11" s="3" customFormat="1" ht="14.4" thickTop="1" thickBot="1">
      <c r="B35" s="275" t="s">
        <v>167</v>
      </c>
      <c r="C35" s="398">
        <v>122179</v>
      </c>
      <c r="D35" s="179"/>
      <c r="K35"/>
    </row>
    <row r="36" spans="2:11" s="3" customFormat="1" ht="14.4" thickTop="1" thickBot="1">
      <c r="B36" s="275" t="s">
        <v>168</v>
      </c>
      <c r="C36" s="398">
        <v>6123</v>
      </c>
      <c r="D36" s="179"/>
      <c r="K36"/>
    </row>
    <row r="37" spans="2:11" s="3" customFormat="1" ht="14.4" thickTop="1" thickBot="1">
      <c r="B37" s="275" t="s">
        <v>169</v>
      </c>
      <c r="C37" s="398">
        <v>24537</v>
      </c>
      <c r="D37" s="179"/>
      <c r="K37"/>
    </row>
    <row r="38" spans="2:11" s="3" customFormat="1" ht="14.4" thickTop="1" thickBot="1">
      <c r="B38" s="275" t="s">
        <v>170</v>
      </c>
      <c r="C38" s="398">
        <v>642</v>
      </c>
      <c r="D38" s="179"/>
      <c r="K38"/>
    </row>
    <row r="39" spans="2:11" s="3" customFormat="1" ht="14.4" thickTop="1" thickBot="1">
      <c r="B39" s="275" t="s">
        <v>404</v>
      </c>
      <c r="C39" s="398">
        <v>18963</v>
      </c>
      <c r="D39" s="179"/>
      <c r="K39"/>
    </row>
    <row r="40" spans="2:11" s="3" customFormat="1" ht="14.4" thickTop="1" thickBot="1">
      <c r="B40" s="275"/>
      <c r="C40" s="378"/>
      <c r="D40" s="179"/>
      <c r="K40"/>
    </row>
    <row r="41" spans="2:11" s="3" customFormat="1" ht="14.4" thickTop="1" thickBot="1">
      <c r="B41" s="262" t="s">
        <v>117</v>
      </c>
      <c r="C41" s="398">
        <f>SUM(C42:C46)</f>
        <v>159984</v>
      </c>
      <c r="D41" s="179"/>
      <c r="K41"/>
    </row>
    <row r="42" spans="2:11" s="3" customFormat="1" ht="14.4" thickTop="1" thickBot="1">
      <c r="B42" s="275" t="s">
        <v>167</v>
      </c>
      <c r="C42" s="398">
        <v>102967</v>
      </c>
      <c r="D42" s="179"/>
      <c r="K42"/>
    </row>
    <row r="43" spans="2:11" s="3" customFormat="1" ht="14.4" thickTop="1" thickBot="1">
      <c r="B43" s="275" t="s">
        <v>168</v>
      </c>
      <c r="C43" s="398">
        <v>10672</v>
      </c>
      <c r="D43" s="179"/>
      <c r="K43"/>
    </row>
    <row r="44" spans="2:11" s="3" customFormat="1" ht="14.4" thickTop="1" thickBot="1">
      <c r="B44" s="275" t="s">
        <v>169</v>
      </c>
      <c r="C44" s="398">
        <v>27030</v>
      </c>
      <c r="D44" s="179"/>
      <c r="K44"/>
    </row>
    <row r="45" spans="2:11" s="3" customFormat="1" ht="14.4" thickTop="1" thickBot="1">
      <c r="B45" s="275" t="s">
        <v>170</v>
      </c>
      <c r="C45" s="398">
        <v>782</v>
      </c>
      <c r="D45" s="179"/>
      <c r="K45"/>
    </row>
    <row r="46" spans="2:11" s="3" customFormat="1" ht="14.4" thickTop="1" thickBot="1">
      <c r="B46" s="275" t="s">
        <v>404</v>
      </c>
      <c r="C46" s="398">
        <v>18533</v>
      </c>
      <c r="D46" s="179"/>
      <c r="K46"/>
    </row>
    <row r="47" spans="2:11" s="3" customFormat="1" ht="14.4" thickTop="1" thickBot="1">
      <c r="B47" s="275"/>
      <c r="C47" s="378"/>
      <c r="D47" s="179"/>
      <c r="K47"/>
    </row>
    <row r="48" spans="2:11" s="3" customFormat="1" ht="14.4" thickTop="1" thickBot="1">
      <c r="B48" s="262" t="s">
        <v>102</v>
      </c>
      <c r="C48" s="398">
        <f>+C6+C13+C20+C27+C34+C41</f>
        <v>1889698</v>
      </c>
      <c r="D48" s="179"/>
      <c r="K48"/>
    </row>
    <row r="49" spans="2:10" ht="14.4" thickTop="1" thickBot="1">
      <c r="B49" s="275" t="s">
        <v>167</v>
      </c>
      <c r="C49" s="398">
        <v>1252411</v>
      </c>
      <c r="D49" s="179"/>
    </row>
    <row r="50" spans="2:10" ht="14.4" thickTop="1" thickBot="1">
      <c r="B50" s="275" t="s">
        <v>168</v>
      </c>
      <c r="C50" s="398">
        <v>131028</v>
      </c>
      <c r="D50" s="179"/>
    </row>
    <row r="51" spans="2:10" ht="14.4" thickTop="1" thickBot="1">
      <c r="B51" s="275" t="s">
        <v>169</v>
      </c>
      <c r="C51" s="398">
        <v>364999</v>
      </c>
      <c r="D51" s="179"/>
    </row>
    <row r="52" spans="2:10" ht="14.4" thickTop="1" thickBot="1">
      <c r="B52" s="275" t="s">
        <v>170</v>
      </c>
      <c r="C52" s="398">
        <v>19349</v>
      </c>
      <c r="D52" s="179"/>
    </row>
    <row r="53" spans="2:10" ht="14.4" thickTop="1" thickBot="1">
      <c r="B53" s="275" t="s">
        <v>404</v>
      </c>
      <c r="C53" s="398">
        <v>121911</v>
      </c>
      <c r="D53" s="179"/>
    </row>
    <row r="54" spans="2:10" ht="14.4" thickTop="1" thickBot="1">
      <c r="B54" s="282"/>
      <c r="C54" s="302"/>
    </row>
    <row r="55" spans="2:10" ht="14.4" thickTop="1" thickBot="1">
      <c r="B55" s="486" t="s">
        <v>1096</v>
      </c>
      <c r="C55" s="487"/>
      <c r="D55"/>
      <c r="E55"/>
      <c r="F55"/>
      <c r="G55"/>
      <c r="H55"/>
      <c r="I55"/>
      <c r="J55"/>
    </row>
    <row r="56" spans="2:10" ht="13.8" thickTop="1">
      <c r="C56" s="179"/>
      <c r="D56"/>
      <c r="E56"/>
      <c r="F56"/>
      <c r="G56"/>
      <c r="H56"/>
      <c r="I56"/>
      <c r="J56"/>
    </row>
    <row r="57" spans="2:10">
      <c r="C57" s="179"/>
      <c r="D57"/>
      <c r="E57"/>
      <c r="F57"/>
      <c r="G57"/>
      <c r="H57"/>
      <c r="I57"/>
      <c r="J57"/>
    </row>
    <row r="58" spans="2:10">
      <c r="B58" s="123"/>
      <c r="C58" s="179"/>
      <c r="D58"/>
      <c r="E58"/>
      <c r="F58"/>
      <c r="G58"/>
      <c r="H58"/>
      <c r="I58"/>
      <c r="J58"/>
    </row>
    <row r="59" spans="2:10">
      <c r="C59" s="179"/>
      <c r="D59"/>
      <c r="E59"/>
      <c r="F59"/>
      <c r="G59"/>
      <c r="H59"/>
      <c r="I59"/>
      <c r="J59"/>
    </row>
    <row r="60" spans="2:10">
      <c r="C60" s="179"/>
      <c r="D60"/>
      <c r="E60"/>
      <c r="F60"/>
      <c r="G60"/>
      <c r="H60"/>
      <c r="I60"/>
      <c r="J60"/>
    </row>
    <row r="61" spans="2:10">
      <c r="C61" s="179"/>
      <c r="D61"/>
      <c r="E61"/>
      <c r="F61"/>
      <c r="G61"/>
      <c r="H61"/>
      <c r="I61"/>
      <c r="J61"/>
    </row>
    <row r="62" spans="2:10">
      <c r="C62" s="123"/>
      <c r="D62"/>
      <c r="E62"/>
      <c r="F62"/>
      <c r="G62"/>
      <c r="H62"/>
      <c r="I62"/>
      <c r="J62"/>
    </row>
    <row r="63" spans="2:10">
      <c r="C63" s="123"/>
      <c r="D63"/>
      <c r="E63"/>
      <c r="F63"/>
      <c r="G63"/>
      <c r="H63"/>
      <c r="I63"/>
      <c r="J63"/>
    </row>
    <row r="64" spans="2:10">
      <c r="C64" s="123"/>
      <c r="D64"/>
      <c r="E64"/>
      <c r="F64"/>
      <c r="G64"/>
      <c r="H64"/>
      <c r="I64"/>
      <c r="J64"/>
    </row>
    <row r="65" spans="3:3">
      <c r="C65" s="123"/>
    </row>
  </sheetData>
  <mergeCells count="5">
    <mergeCell ref="B55:C55"/>
    <mergeCell ref="B2:C2"/>
    <mergeCell ref="B3:C3"/>
    <mergeCell ref="B4:B5"/>
    <mergeCell ref="C4:C5"/>
  </mergeCells>
  <hyperlinks>
    <hyperlink ref="B3:C3" location="'Capitulo 3'!B33" display=" Total de hogares por nivel de pobreza, según tipo de tenencia de la vivienda y región. 2018." xr:uid="{00000000-0004-0000-1D00-000000000000}"/>
  </hyperlinks>
  <pageMargins left="0.75" right="0.75" top="1" bottom="1" header="0" footer="0"/>
  <pageSetup orientation="landscape" horizontalDpi="180" verticalDpi="180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O87"/>
  <sheetViews>
    <sheetView showGridLines="0" zoomScaleNormal="100" workbookViewId="0">
      <pane ySplit="5" topLeftCell="A6" activePane="bottomLeft" state="frozen"/>
      <selection pane="bottomLeft" activeCell="B4" sqref="B4:B5"/>
    </sheetView>
  </sheetViews>
  <sheetFormatPr baseColWidth="10" defaultColWidth="11.44140625" defaultRowHeight="13.2"/>
  <cols>
    <col min="1" max="1" width="11.44140625" customWidth="1"/>
    <col min="2" max="2" width="57" style="3" bestFit="1" customWidth="1"/>
    <col min="3" max="3" width="24.6640625" style="3" customWidth="1"/>
    <col min="4" max="4" width="16" style="3" customWidth="1"/>
    <col min="5" max="6" width="19" style="3" customWidth="1"/>
    <col min="7" max="7" width="18.109375" style="3" customWidth="1"/>
    <col min="8" max="14" width="11.44140625" style="3" customWidth="1"/>
  </cols>
  <sheetData>
    <row r="2" spans="2:15" ht="15">
      <c r="B2" s="468" t="s">
        <v>433</v>
      </c>
      <c r="C2" s="468"/>
      <c r="D2" s="468"/>
      <c r="E2" s="468"/>
      <c r="F2" s="468"/>
      <c r="G2" s="468"/>
    </row>
    <row r="3" spans="2:15" ht="19.2" customHeight="1" thickBot="1">
      <c r="B3" s="489" t="s">
        <v>1113</v>
      </c>
      <c r="C3" s="489"/>
      <c r="D3" s="489"/>
      <c r="E3" s="489"/>
      <c r="F3" s="489"/>
      <c r="G3" s="552"/>
    </row>
    <row r="4" spans="2:15" ht="14.4" customHeight="1" thickTop="1" thickBot="1">
      <c r="B4" s="503" t="s">
        <v>971</v>
      </c>
      <c r="C4" s="503" t="s">
        <v>111</v>
      </c>
      <c r="D4" s="465" t="s">
        <v>273</v>
      </c>
      <c r="E4" s="466"/>
      <c r="F4" s="466"/>
      <c r="G4" s="570" t="s">
        <v>272</v>
      </c>
    </row>
    <row r="5" spans="2:15" ht="26.4" thickTop="1" thickBot="1">
      <c r="B5" s="511"/>
      <c r="C5" s="511"/>
      <c r="D5" s="298" t="s">
        <v>259</v>
      </c>
      <c r="E5" s="298" t="s">
        <v>260</v>
      </c>
      <c r="F5" s="298" t="s">
        <v>972</v>
      </c>
      <c r="G5" s="547"/>
    </row>
    <row r="6" spans="2:15" ht="14.4" thickTop="1" thickBot="1">
      <c r="B6" s="262" t="s">
        <v>136</v>
      </c>
      <c r="C6" s="378"/>
      <c r="D6" s="378"/>
      <c r="E6" s="378"/>
      <c r="F6" s="378"/>
      <c r="G6" s="378"/>
      <c r="H6" s="179"/>
    </row>
    <row r="7" spans="2:15" ht="14.4" thickTop="1" thickBot="1">
      <c r="B7" s="275" t="s">
        <v>973</v>
      </c>
      <c r="C7" s="398">
        <v>3284443</v>
      </c>
      <c r="D7" s="398">
        <v>86803</v>
      </c>
      <c r="E7" s="398">
        <v>310479</v>
      </c>
      <c r="F7" s="398">
        <v>397282</v>
      </c>
      <c r="G7" s="398">
        <v>2887161</v>
      </c>
      <c r="H7" s="179"/>
      <c r="I7" s="96"/>
      <c r="J7" s="96"/>
    </row>
    <row r="8" spans="2:15" ht="14.4" thickTop="1" thickBot="1">
      <c r="B8" s="275" t="s">
        <v>974</v>
      </c>
      <c r="C8" s="398">
        <v>1154412</v>
      </c>
      <c r="D8" s="398">
        <v>25373</v>
      </c>
      <c r="E8" s="398">
        <v>99870</v>
      </c>
      <c r="F8" s="398">
        <v>125243</v>
      </c>
      <c r="G8" s="398">
        <v>1029169</v>
      </c>
      <c r="H8" s="179"/>
      <c r="I8" s="96"/>
      <c r="J8" s="96"/>
    </row>
    <row r="9" spans="2:15" ht="14.4" thickTop="1" thickBot="1">
      <c r="B9" s="275" t="s">
        <v>975</v>
      </c>
      <c r="C9" s="399">
        <v>2.8451220188286288</v>
      </c>
      <c r="D9" s="399">
        <v>3.4210775233515944</v>
      </c>
      <c r="E9" s="399">
        <v>3.1088314809252027</v>
      </c>
      <c r="F9" s="399">
        <v>3.1720894580934678</v>
      </c>
      <c r="G9" s="399">
        <v>2.8053322632143152</v>
      </c>
      <c r="H9" s="179"/>
      <c r="I9" s="96"/>
      <c r="J9" s="96"/>
    </row>
    <row r="10" spans="2:15" ht="14.4" thickTop="1" thickBot="1">
      <c r="B10" s="275" t="s">
        <v>976</v>
      </c>
      <c r="C10" s="399">
        <v>1.3957677155123152</v>
      </c>
      <c r="D10" s="399">
        <v>0.8292279194419262</v>
      </c>
      <c r="E10" s="399">
        <v>0.79457294482827745</v>
      </c>
      <c r="F10" s="399">
        <v>0.80159370184361578</v>
      </c>
      <c r="G10" s="399">
        <v>1.4680747282516275</v>
      </c>
      <c r="H10" s="179"/>
      <c r="I10" s="96"/>
      <c r="J10" s="96"/>
    </row>
    <row r="11" spans="2:15" ht="14.4" thickTop="1" thickBot="1">
      <c r="B11" s="275" t="s">
        <v>977</v>
      </c>
      <c r="C11" s="399">
        <v>1.3290281112808977</v>
      </c>
      <c r="D11" s="399">
        <v>0.50017735388010853</v>
      </c>
      <c r="E11" s="399">
        <v>0.66903975167718033</v>
      </c>
      <c r="F11" s="399">
        <v>0.63482989069249307</v>
      </c>
      <c r="G11" s="399">
        <v>1.4135074025743064</v>
      </c>
      <c r="H11" s="179"/>
      <c r="I11" s="96"/>
      <c r="J11" s="96"/>
    </row>
    <row r="12" spans="2:15" ht="14.4" thickTop="1" thickBot="1">
      <c r="B12" s="275" t="s">
        <v>978</v>
      </c>
      <c r="C12" s="398">
        <v>1416599.9062492466</v>
      </c>
      <c r="D12" s="398">
        <v>130294.18255626058</v>
      </c>
      <c r="E12" s="398">
        <v>296191.46994092263</v>
      </c>
      <c r="F12" s="398">
        <v>262582.31116309867</v>
      </c>
      <c r="G12" s="398">
        <v>1557036.1471983681</v>
      </c>
      <c r="H12" s="179"/>
      <c r="I12" s="96"/>
      <c r="J12" s="96"/>
    </row>
    <row r="13" spans="2:15" ht="14.4" thickTop="1" thickBot="1">
      <c r="B13" s="275" t="s">
        <v>979</v>
      </c>
      <c r="C13" s="398">
        <v>564225.0711444437</v>
      </c>
      <c r="D13" s="398">
        <v>36971.280849722127</v>
      </c>
      <c r="E13" s="398">
        <v>95029.382296986078</v>
      </c>
      <c r="F13" s="398">
        <v>83267.381961466905</v>
      </c>
      <c r="G13" s="398">
        <v>622754.41264845908</v>
      </c>
      <c r="H13" s="179"/>
      <c r="I13" s="96"/>
      <c r="J13" s="96"/>
    </row>
    <row r="14" spans="2:15" ht="14.4" thickTop="1" thickBot="1">
      <c r="B14" s="275" t="s">
        <v>980</v>
      </c>
      <c r="C14" s="418">
        <v>45.106859596054093</v>
      </c>
      <c r="D14" s="418">
        <v>58.3297205691089</v>
      </c>
      <c r="E14" s="418">
        <v>52.59537398618204</v>
      </c>
      <c r="F14" s="418">
        <v>53.757096204977529</v>
      </c>
      <c r="G14" s="418">
        <v>44.054183520879462</v>
      </c>
      <c r="H14" s="179"/>
      <c r="I14" s="96"/>
      <c r="J14" s="96"/>
    </row>
    <row r="15" spans="2:15" ht="17.25" customHeight="1" thickTop="1" thickBot="1">
      <c r="B15" s="275"/>
      <c r="C15" s="378"/>
      <c r="D15" s="378"/>
      <c r="E15" s="378"/>
      <c r="F15" s="378"/>
      <c r="G15" s="378"/>
      <c r="H15" s="179"/>
    </row>
    <row r="16" spans="2:15" ht="14.4" thickTop="1" thickBot="1">
      <c r="B16" s="262" t="s">
        <v>114</v>
      </c>
      <c r="C16" s="378"/>
      <c r="D16" s="378"/>
      <c r="E16" s="378"/>
      <c r="F16" s="378"/>
      <c r="G16" s="378"/>
      <c r="H16" s="179"/>
      <c r="I16" s="122"/>
      <c r="J16" s="122"/>
      <c r="K16" s="122"/>
      <c r="L16" s="122"/>
      <c r="M16" s="122"/>
      <c r="N16" s="122"/>
      <c r="O16" s="122"/>
    </row>
    <row r="17" spans="2:15" ht="14.4" thickTop="1" thickBot="1">
      <c r="B17" s="275" t="s">
        <v>973</v>
      </c>
      <c r="C17" s="398">
        <v>421063</v>
      </c>
      <c r="D17" s="398">
        <v>24673</v>
      </c>
      <c r="E17" s="398">
        <v>65482</v>
      </c>
      <c r="F17" s="398">
        <v>90155</v>
      </c>
      <c r="G17" s="398">
        <v>330908</v>
      </c>
      <c r="H17" s="179"/>
      <c r="I17" s="122"/>
      <c r="J17" s="122"/>
      <c r="K17" s="122"/>
      <c r="L17" s="122"/>
      <c r="M17" s="122"/>
      <c r="N17" s="122"/>
      <c r="O17" s="122"/>
    </row>
    <row r="18" spans="2:15" ht="14.4" thickTop="1" thickBot="1">
      <c r="B18" s="275" t="s">
        <v>974</v>
      </c>
      <c r="C18" s="398">
        <v>145643</v>
      </c>
      <c r="D18" s="398">
        <v>8005</v>
      </c>
      <c r="E18" s="398">
        <v>19178</v>
      </c>
      <c r="F18" s="398">
        <v>27183</v>
      </c>
      <c r="G18" s="398">
        <v>118460</v>
      </c>
      <c r="H18" s="179"/>
      <c r="I18" s="122"/>
      <c r="J18" s="122"/>
      <c r="K18" s="122"/>
      <c r="L18" s="122"/>
      <c r="M18" s="122"/>
      <c r="N18" s="122"/>
      <c r="O18" s="122"/>
    </row>
    <row r="19" spans="2:15" ht="14.4" thickTop="1" thickBot="1">
      <c r="B19" s="275" t="s">
        <v>975</v>
      </c>
      <c r="C19" s="399">
        <v>2.8910623922879908</v>
      </c>
      <c r="D19" s="399">
        <v>3.0821986258588385</v>
      </c>
      <c r="E19" s="399">
        <v>3.4144332047137333</v>
      </c>
      <c r="F19" s="399">
        <v>3.3165949306551878</v>
      </c>
      <c r="G19" s="399">
        <v>2.7934154989025837</v>
      </c>
      <c r="H19" s="179"/>
      <c r="I19" s="122"/>
      <c r="J19" s="122"/>
      <c r="K19" s="122"/>
      <c r="L19" s="122"/>
      <c r="M19" s="122"/>
      <c r="N19" s="122"/>
      <c r="O19" s="122"/>
    </row>
    <row r="20" spans="2:15" ht="14.4" thickTop="1" thickBot="1">
      <c r="B20" s="275" t="s">
        <v>976</v>
      </c>
      <c r="C20" s="399">
        <v>1.3362880467993634</v>
      </c>
      <c r="D20" s="399">
        <v>0.82286071205496569</v>
      </c>
      <c r="E20" s="399">
        <v>0.84659505683595804</v>
      </c>
      <c r="F20" s="399">
        <v>0.83960563587536285</v>
      </c>
      <c r="G20" s="399">
        <v>1.4502616917102817</v>
      </c>
      <c r="H20" s="179"/>
      <c r="I20" s="122"/>
      <c r="J20" s="122"/>
      <c r="K20" s="122"/>
      <c r="L20" s="122"/>
      <c r="M20" s="122"/>
      <c r="N20" s="122"/>
      <c r="O20" s="122"/>
    </row>
    <row r="21" spans="2:15" ht="14.4" thickTop="1" thickBot="1">
      <c r="B21" s="275" t="s">
        <v>977</v>
      </c>
      <c r="C21" s="399">
        <v>1.2452160419656273</v>
      </c>
      <c r="D21" s="399">
        <v>0.42136164896939426</v>
      </c>
      <c r="E21" s="399">
        <v>0.76994472833455041</v>
      </c>
      <c r="F21" s="399">
        <v>0.66729205753595977</v>
      </c>
      <c r="G21" s="399">
        <v>1.3778321796386974</v>
      </c>
      <c r="H21" s="179"/>
    </row>
    <row r="22" spans="2:15" ht="14.4" thickTop="1" thickBot="1">
      <c r="B22" s="275" t="s">
        <v>978</v>
      </c>
      <c r="C22" s="398">
        <v>1007680.8564640938</v>
      </c>
      <c r="D22" s="398">
        <v>122270.77251717678</v>
      </c>
      <c r="E22" s="398">
        <v>296930.16195640841</v>
      </c>
      <c r="F22" s="398">
        <v>245495.50012875692</v>
      </c>
      <c r="G22" s="398">
        <v>1182579.4259496878</v>
      </c>
      <c r="H22" s="179"/>
    </row>
    <row r="23" spans="2:15" ht="14.4" thickTop="1" thickBot="1">
      <c r="B23" s="275" t="s">
        <v>979</v>
      </c>
      <c r="C23" s="398">
        <v>393249.53037907748</v>
      </c>
      <c r="D23" s="398">
        <v>38564.211867582766</v>
      </c>
      <c r="E23" s="398">
        <v>85745.104599019673</v>
      </c>
      <c r="F23" s="398">
        <v>71851.014678291569</v>
      </c>
      <c r="G23" s="398">
        <v>467000.80382407567</v>
      </c>
      <c r="H23" s="179"/>
    </row>
    <row r="24" spans="2:15" s="3" customFormat="1" ht="14.4" thickTop="1" thickBot="1">
      <c r="B24" s="275" t="s">
        <v>980</v>
      </c>
      <c r="C24" s="418">
        <v>44.902261008081403</v>
      </c>
      <c r="D24" s="418">
        <v>52.779512804497188</v>
      </c>
      <c r="E24" s="418">
        <v>43.59682970069872</v>
      </c>
      <c r="F24" s="418">
        <v>46.300996946621048</v>
      </c>
      <c r="G24" s="418">
        <v>44.581293263548879</v>
      </c>
      <c r="H24" s="179"/>
      <c r="O24"/>
    </row>
    <row r="25" spans="2:15" s="3" customFormat="1" ht="14.4" thickTop="1" thickBot="1">
      <c r="B25" s="275"/>
      <c r="C25" s="378"/>
      <c r="D25" s="398"/>
      <c r="E25" s="398"/>
      <c r="F25" s="398"/>
      <c r="G25" s="398"/>
      <c r="H25" s="179"/>
      <c r="O25"/>
    </row>
    <row r="26" spans="2:15" s="3" customFormat="1" ht="14.4" thickTop="1" thickBot="1">
      <c r="B26" s="262" t="s">
        <v>115</v>
      </c>
      <c r="C26" s="378"/>
      <c r="D26" s="378"/>
      <c r="E26" s="378"/>
      <c r="F26" s="378"/>
      <c r="G26" s="378"/>
      <c r="H26" s="179"/>
      <c r="O26"/>
    </row>
    <row r="27" spans="2:15" s="3" customFormat="1" ht="14.4" thickTop="1" thickBot="1">
      <c r="B27" s="275" t="s">
        <v>973</v>
      </c>
      <c r="C27" s="398">
        <v>324811</v>
      </c>
      <c r="D27" s="398">
        <v>18357</v>
      </c>
      <c r="E27" s="398">
        <v>57350</v>
      </c>
      <c r="F27" s="398">
        <v>75707</v>
      </c>
      <c r="G27" s="398">
        <v>249104</v>
      </c>
      <c r="H27" s="179"/>
      <c r="I27" s="96"/>
      <c r="J27" s="96"/>
      <c r="O27"/>
    </row>
    <row r="28" spans="2:15" s="3" customFormat="1" ht="14.4" thickTop="1" thickBot="1">
      <c r="B28" s="275" t="s">
        <v>974</v>
      </c>
      <c r="C28" s="398">
        <v>117672</v>
      </c>
      <c r="D28" s="398">
        <v>5420</v>
      </c>
      <c r="E28" s="398">
        <v>18723</v>
      </c>
      <c r="F28" s="398">
        <v>24143</v>
      </c>
      <c r="G28" s="398">
        <v>93529</v>
      </c>
      <c r="H28" s="179"/>
      <c r="I28" s="96"/>
      <c r="J28" s="96"/>
      <c r="O28"/>
    </row>
    <row r="29" spans="2:15" s="3" customFormat="1" ht="14.4" thickTop="1" thickBot="1">
      <c r="B29" s="275" t="s">
        <v>975</v>
      </c>
      <c r="C29" s="399">
        <v>2.7603083146372986</v>
      </c>
      <c r="D29" s="399">
        <v>3.3869003690036887</v>
      </c>
      <c r="E29" s="399">
        <v>3.0630774982641684</v>
      </c>
      <c r="F29" s="399">
        <v>3.1357743445305064</v>
      </c>
      <c r="G29" s="399">
        <v>2.6633878262357125</v>
      </c>
      <c r="H29" s="179"/>
      <c r="O29"/>
    </row>
    <row r="30" spans="2:15" s="3" customFormat="1" ht="14.4" thickTop="1" thickBot="1">
      <c r="B30" s="275" t="s">
        <v>976</v>
      </c>
      <c r="C30" s="399">
        <v>1.2431844448976814</v>
      </c>
      <c r="D30" s="399">
        <v>1.0459409594095943</v>
      </c>
      <c r="E30" s="399">
        <v>0.88965443572077141</v>
      </c>
      <c r="F30" s="399">
        <v>0.92474009029532378</v>
      </c>
      <c r="G30" s="399">
        <v>1.3253857092452599</v>
      </c>
      <c r="H30" s="179"/>
      <c r="O30"/>
    </row>
    <row r="31" spans="2:15" s="3" customFormat="1" ht="14.4" thickTop="1" thickBot="1">
      <c r="B31" s="275" t="s">
        <v>977</v>
      </c>
      <c r="C31" s="399">
        <v>1.1445118634849407</v>
      </c>
      <c r="D31" s="399">
        <v>0.66771217712177144</v>
      </c>
      <c r="E31" s="399">
        <v>0.72093147465683893</v>
      </c>
      <c r="F31" s="399">
        <v>0.70898397050905027</v>
      </c>
      <c r="G31" s="399">
        <v>1.2569363512921126</v>
      </c>
      <c r="H31" s="179"/>
      <c r="O31"/>
    </row>
    <row r="32" spans="2:15" s="3" customFormat="1" ht="14.4" thickTop="1" thickBot="1">
      <c r="B32" s="275" t="s">
        <v>978</v>
      </c>
      <c r="C32" s="398">
        <v>906440.26084370096</v>
      </c>
      <c r="D32" s="398">
        <v>140596.44409594097</v>
      </c>
      <c r="E32" s="398">
        <v>281510.52678523719</v>
      </c>
      <c r="F32" s="398">
        <v>249875.91931408699</v>
      </c>
      <c r="G32" s="398">
        <v>1075921.7360818561</v>
      </c>
      <c r="H32" s="179"/>
      <c r="O32"/>
    </row>
    <row r="33" spans="2:15" s="3" customFormat="1" ht="14.4" thickTop="1" thickBot="1">
      <c r="B33" s="275" t="s">
        <v>979</v>
      </c>
      <c r="C33" s="398">
        <v>378620.83835576876</v>
      </c>
      <c r="D33" s="398">
        <v>40962.501291512919</v>
      </c>
      <c r="E33" s="398">
        <v>91750.573091919039</v>
      </c>
      <c r="F33" s="398">
        <v>80348.868699001774</v>
      </c>
      <c r="G33" s="398">
        <v>455614.92749842256</v>
      </c>
      <c r="H33" s="179"/>
      <c r="O33"/>
    </row>
    <row r="34" spans="2:15" s="3" customFormat="1" ht="14.4" thickTop="1" thickBot="1">
      <c r="B34" s="275" t="s">
        <v>980</v>
      </c>
      <c r="C34" s="418">
        <v>43.396050037392072</v>
      </c>
      <c r="D34" s="418">
        <v>66.752767527675275</v>
      </c>
      <c r="E34" s="418">
        <v>52.037600811835702</v>
      </c>
      <c r="F34" s="418">
        <v>55.341092656256471</v>
      </c>
      <c r="G34" s="418">
        <v>40.312630307177457</v>
      </c>
      <c r="H34" s="179"/>
      <c r="O34"/>
    </row>
    <row r="35" spans="2:15" s="3" customFormat="1" ht="14.4" thickTop="1" thickBot="1">
      <c r="B35" s="275"/>
      <c r="C35" s="398"/>
      <c r="D35" s="378"/>
      <c r="E35" s="378"/>
      <c r="F35" s="378"/>
      <c r="G35" s="378"/>
      <c r="H35" s="179"/>
      <c r="O35"/>
    </row>
    <row r="36" spans="2:15" s="3" customFormat="1" ht="14.4" thickTop="1" thickBot="1">
      <c r="B36" s="262" t="s">
        <v>116</v>
      </c>
      <c r="C36" s="398"/>
      <c r="D36" s="378"/>
      <c r="E36" s="378"/>
      <c r="F36" s="378"/>
      <c r="G36" s="378"/>
      <c r="H36" s="179"/>
      <c r="O36"/>
    </row>
    <row r="37" spans="2:15" s="3" customFormat="1" ht="14.4" thickTop="1" thickBot="1">
      <c r="B37" s="275" t="s">
        <v>973</v>
      </c>
      <c r="C37" s="398">
        <v>378734</v>
      </c>
      <c r="D37" s="398">
        <v>26596</v>
      </c>
      <c r="E37" s="398">
        <v>77116</v>
      </c>
      <c r="F37" s="398">
        <v>103712</v>
      </c>
      <c r="G37" s="398">
        <v>275022</v>
      </c>
      <c r="H37" s="179"/>
      <c r="I37" s="96"/>
      <c r="J37" s="96"/>
      <c r="O37"/>
    </row>
    <row r="38" spans="2:15" s="3" customFormat="1" ht="14.4" thickTop="1" thickBot="1">
      <c r="B38" s="275" t="s">
        <v>974</v>
      </c>
      <c r="C38" s="398">
        <v>139543</v>
      </c>
      <c r="D38" s="398">
        <v>8404</v>
      </c>
      <c r="E38" s="398">
        <v>24761</v>
      </c>
      <c r="F38" s="398">
        <v>33165</v>
      </c>
      <c r="G38" s="398">
        <v>106378</v>
      </c>
      <c r="H38" s="179"/>
      <c r="I38" s="96"/>
      <c r="J38" s="96"/>
      <c r="O38"/>
    </row>
    <row r="39" spans="2:15" s="3" customFormat="1" ht="14.4" thickTop="1" thickBot="1">
      <c r="B39" s="275" t="s">
        <v>975</v>
      </c>
      <c r="C39" s="399">
        <v>2.7141024630400716</v>
      </c>
      <c r="D39" s="399">
        <v>3.1646834840552125</v>
      </c>
      <c r="E39" s="399">
        <v>3.1144137958886962</v>
      </c>
      <c r="F39" s="399">
        <v>3.1271521181968955</v>
      </c>
      <c r="G39" s="399">
        <v>2.5853277933407246</v>
      </c>
      <c r="H39" s="179"/>
      <c r="O39"/>
    </row>
    <row r="40" spans="2:15" s="3" customFormat="1" ht="14.4" thickTop="1" thickBot="1">
      <c r="B40" s="275" t="s">
        <v>976</v>
      </c>
      <c r="C40" s="399">
        <v>1.1551063113162241</v>
      </c>
      <c r="D40" s="399">
        <v>0.72120418848167578</v>
      </c>
      <c r="E40" s="399">
        <v>0.88340535519567065</v>
      </c>
      <c r="F40" s="399">
        <v>0.84230363334840952</v>
      </c>
      <c r="G40" s="399">
        <v>1.2526274229633951</v>
      </c>
      <c r="H40" s="179"/>
      <c r="O40"/>
    </row>
    <row r="41" spans="2:15" s="3" customFormat="1" ht="14.4" thickTop="1" thickBot="1">
      <c r="B41" s="275" t="s">
        <v>977</v>
      </c>
      <c r="C41" s="399">
        <v>1.0766287094300655</v>
      </c>
      <c r="D41" s="399">
        <v>0.52213231794383641</v>
      </c>
      <c r="E41" s="399">
        <v>0.71968014215904041</v>
      </c>
      <c r="F41" s="399">
        <v>0.6696215890245748</v>
      </c>
      <c r="G41" s="399">
        <v>1.2035195247137569</v>
      </c>
      <c r="H41" s="179"/>
      <c r="O41"/>
    </row>
    <row r="42" spans="2:15" s="3" customFormat="1" ht="14.4" thickTop="1" thickBot="1">
      <c r="B42" s="275" t="s">
        <v>978</v>
      </c>
      <c r="C42" s="398">
        <v>889193.44114000618</v>
      </c>
      <c r="D42" s="398">
        <v>109226.75975725848</v>
      </c>
      <c r="E42" s="398">
        <v>258502.52526149989</v>
      </c>
      <c r="F42" s="398">
        <v>220676.09579375832</v>
      </c>
      <c r="G42" s="398">
        <v>1097614.1461580393</v>
      </c>
      <c r="H42" s="179"/>
      <c r="O42"/>
    </row>
    <row r="43" spans="2:15" s="3" customFormat="1" ht="14.4" thickTop="1" thickBot="1">
      <c r="B43" s="275" t="s">
        <v>979</v>
      </c>
      <c r="C43" s="398">
        <v>374373.50478347193</v>
      </c>
      <c r="D43" s="398">
        <v>36122.605782960498</v>
      </c>
      <c r="E43" s="398">
        <v>84136.963773676383</v>
      </c>
      <c r="F43" s="398">
        <v>71970.141383989103</v>
      </c>
      <c r="G43" s="398">
        <v>468652.46798210131</v>
      </c>
      <c r="H43" s="179"/>
      <c r="O43"/>
    </row>
    <row r="44" spans="2:15" s="3" customFormat="1" ht="14.4" thickTop="1" thickBot="1">
      <c r="B44" s="275" t="s">
        <v>980</v>
      </c>
      <c r="C44" s="418">
        <v>40.997398651311784</v>
      </c>
      <c r="D44" s="418">
        <v>62.732032365540213</v>
      </c>
      <c r="E44" s="418">
        <v>46.601510439804535</v>
      </c>
      <c r="F44" s="418">
        <v>50.688979345695763</v>
      </c>
      <c r="G44" s="418">
        <v>37.975897271992331</v>
      </c>
      <c r="H44" s="179"/>
      <c r="O44"/>
    </row>
    <row r="45" spans="2:15" s="3" customFormat="1" ht="14.4" thickTop="1" thickBot="1">
      <c r="B45" s="275"/>
      <c r="C45" s="398"/>
      <c r="D45" s="378"/>
      <c r="E45" s="378"/>
      <c r="F45" s="378"/>
      <c r="G45" s="378"/>
      <c r="H45" s="179"/>
      <c r="O45"/>
    </row>
    <row r="46" spans="2:15" s="3" customFormat="1" ht="14.4" thickTop="1" thickBot="1">
      <c r="B46" s="262" t="s">
        <v>264</v>
      </c>
      <c r="C46" s="398"/>
      <c r="D46" s="378"/>
      <c r="E46" s="378"/>
      <c r="F46" s="378"/>
      <c r="G46" s="378"/>
      <c r="H46" s="179"/>
      <c r="O46"/>
    </row>
    <row r="47" spans="2:15" s="3" customFormat="1" ht="14.4" thickTop="1" thickBot="1">
      <c r="B47" s="275" t="s">
        <v>973</v>
      </c>
      <c r="C47" s="398">
        <v>483695</v>
      </c>
      <c r="D47" s="398">
        <v>48658</v>
      </c>
      <c r="E47" s="398">
        <v>91470</v>
      </c>
      <c r="F47" s="398">
        <v>140128</v>
      </c>
      <c r="G47" s="398">
        <v>343567</v>
      </c>
      <c r="H47" s="179"/>
      <c r="I47" s="96"/>
      <c r="J47" s="96"/>
      <c r="O47"/>
    </row>
    <row r="48" spans="2:15" s="3" customFormat="1" ht="14.4" thickTop="1" thickBot="1">
      <c r="B48" s="275" t="s">
        <v>974</v>
      </c>
      <c r="C48" s="398">
        <v>172444</v>
      </c>
      <c r="D48" s="398">
        <v>14329</v>
      </c>
      <c r="E48" s="398">
        <v>28573</v>
      </c>
      <c r="F48" s="398">
        <v>42902</v>
      </c>
      <c r="G48" s="398">
        <v>129542</v>
      </c>
      <c r="H48" s="179"/>
      <c r="I48" s="96"/>
      <c r="J48" s="96"/>
      <c r="O48"/>
    </row>
    <row r="49" spans="2:15" s="3" customFormat="1" ht="14.4" thickTop="1" thickBot="1">
      <c r="B49" s="275" t="s">
        <v>975</v>
      </c>
      <c r="C49" s="399">
        <v>2.8049395745865335</v>
      </c>
      <c r="D49" s="399">
        <v>3.3957708144322702</v>
      </c>
      <c r="E49" s="399">
        <v>3.2012739299338548</v>
      </c>
      <c r="F49" s="399">
        <v>3.2662346743741559</v>
      </c>
      <c r="G49" s="399">
        <v>2.6521668648006056</v>
      </c>
      <c r="H49" s="179"/>
      <c r="O49"/>
    </row>
    <row r="50" spans="2:15" s="3" customFormat="1" ht="14.4" thickTop="1" thickBot="1">
      <c r="B50" s="275" t="s">
        <v>976</v>
      </c>
      <c r="C50" s="399">
        <v>1.1922305212126856</v>
      </c>
      <c r="D50" s="399">
        <v>0.89748063367994979</v>
      </c>
      <c r="E50" s="399">
        <v>0.87026213558254262</v>
      </c>
      <c r="F50" s="399">
        <v>0.87935294391869812</v>
      </c>
      <c r="G50" s="399">
        <v>1.2958499945963462</v>
      </c>
      <c r="H50" s="179"/>
      <c r="O50"/>
    </row>
    <row r="51" spans="2:15" s="3" customFormat="1" ht="14.4" thickTop="1" thickBot="1">
      <c r="B51" s="275" t="s">
        <v>977</v>
      </c>
      <c r="C51" s="399">
        <v>1.1058488552805541</v>
      </c>
      <c r="D51" s="399">
        <v>0.66061832647079344</v>
      </c>
      <c r="E51" s="399">
        <v>0.71742554159521277</v>
      </c>
      <c r="F51" s="399">
        <v>0.6984522866066849</v>
      </c>
      <c r="G51" s="399">
        <v>1.2407713328495789</v>
      </c>
      <c r="H51" s="179"/>
      <c r="O51"/>
    </row>
    <row r="52" spans="2:15" s="3" customFormat="1" ht="14.4" thickTop="1" thickBot="1">
      <c r="B52" s="275" t="s">
        <v>978</v>
      </c>
      <c r="C52" s="398">
        <v>801446.57653499208</v>
      </c>
      <c r="D52" s="398">
        <v>121050.18158978292</v>
      </c>
      <c r="E52" s="398">
        <v>291676.56126413035</v>
      </c>
      <c r="F52" s="398">
        <v>234688.4163209174</v>
      </c>
      <c r="G52" s="398">
        <v>989146.77098547225</v>
      </c>
      <c r="H52" s="179"/>
      <c r="O52"/>
    </row>
    <row r="53" spans="2:15" s="3" customFormat="1" ht="14.4" thickTop="1" thickBot="1">
      <c r="B53" s="275" t="s">
        <v>979</v>
      </c>
      <c r="C53" s="398">
        <v>338735.28870241897</v>
      </c>
      <c r="D53" s="398">
        <v>35566.126387047239</v>
      </c>
      <c r="E53" s="398">
        <v>90707.911384873805</v>
      </c>
      <c r="F53" s="398">
        <v>72290.899655027752</v>
      </c>
      <c r="G53" s="398">
        <v>426976.91828132956</v>
      </c>
      <c r="H53" s="179"/>
      <c r="O53"/>
    </row>
    <row r="54" spans="2:15" s="3" customFormat="1" ht="14.4" thickTop="1" thickBot="1">
      <c r="B54" s="275" t="s">
        <v>980</v>
      </c>
      <c r="C54" s="418">
        <v>40.990118531233328</v>
      </c>
      <c r="D54" s="418">
        <v>58.064065880382444</v>
      </c>
      <c r="E54" s="418">
        <v>52.203128827914469</v>
      </c>
      <c r="F54" s="418">
        <v>54.160645191366378</v>
      </c>
      <c r="G54" s="418">
        <v>36.628274999614021</v>
      </c>
      <c r="H54" s="179"/>
      <c r="O54"/>
    </row>
    <row r="55" spans="2:15" s="3" customFormat="1" ht="14.4" thickTop="1" thickBot="1">
      <c r="B55" s="275"/>
      <c r="C55" s="398"/>
      <c r="D55" s="378"/>
      <c r="E55" s="378"/>
      <c r="F55" s="378"/>
      <c r="G55" s="378"/>
      <c r="H55" s="179"/>
      <c r="O55"/>
    </row>
    <row r="56" spans="2:15" s="3" customFormat="1" ht="14.4" thickTop="1" thickBot="1">
      <c r="B56" s="262" t="s">
        <v>117</v>
      </c>
      <c r="C56" s="398"/>
      <c r="D56" s="378"/>
      <c r="E56" s="378"/>
      <c r="F56" s="378"/>
      <c r="G56" s="378"/>
      <c r="H56" s="179"/>
      <c r="O56"/>
    </row>
    <row r="57" spans="2:15" s="3" customFormat="1" ht="14.4" thickTop="1" thickBot="1">
      <c r="B57" s="275" t="s">
        <v>973</v>
      </c>
      <c r="C57" s="398">
        <v>459496</v>
      </c>
      <c r="D57" s="398">
        <v>28254</v>
      </c>
      <c r="E57" s="398">
        <v>80010</v>
      </c>
      <c r="F57" s="398">
        <v>108264</v>
      </c>
      <c r="G57" s="398">
        <v>351232</v>
      </c>
      <c r="H57" s="179"/>
      <c r="I57" s="96"/>
      <c r="J57" s="96"/>
      <c r="O57"/>
    </row>
    <row r="58" spans="2:15" s="3" customFormat="1" ht="14.4" thickTop="1" thickBot="1">
      <c r="B58" s="275" t="s">
        <v>974</v>
      </c>
      <c r="C58" s="398">
        <v>159984</v>
      </c>
      <c r="D58" s="398">
        <v>9805</v>
      </c>
      <c r="E58" s="398">
        <v>23924</v>
      </c>
      <c r="F58" s="398">
        <v>33729</v>
      </c>
      <c r="G58" s="398">
        <v>126255</v>
      </c>
      <c r="H58" s="179"/>
      <c r="I58" s="96"/>
      <c r="J58" s="96"/>
      <c r="O58"/>
    </row>
    <row r="59" spans="2:15" s="3" customFormat="1" ht="14.4" thickTop="1" thickBot="1">
      <c r="B59" s="275" t="s">
        <v>975</v>
      </c>
      <c r="C59" s="399">
        <v>2.8721372137213725</v>
      </c>
      <c r="D59" s="399">
        <v>2.8815910249872521</v>
      </c>
      <c r="E59" s="399">
        <v>3.3443404113024577</v>
      </c>
      <c r="F59" s="399">
        <v>3.2098194432091076</v>
      </c>
      <c r="G59" s="399">
        <v>2.7819254682982852</v>
      </c>
      <c r="H59" s="179"/>
      <c r="O59"/>
    </row>
    <row r="60" spans="2:15" s="3" customFormat="1" ht="14.4" thickTop="1" thickBot="1">
      <c r="B60" s="275" t="s">
        <v>976</v>
      </c>
      <c r="C60" s="399">
        <v>1.286897439743975</v>
      </c>
      <c r="D60" s="399">
        <v>0.78021417644059154</v>
      </c>
      <c r="E60" s="399">
        <v>0.89458284567798052</v>
      </c>
      <c r="F60" s="399">
        <v>0.8613359423641378</v>
      </c>
      <c r="G60" s="399">
        <v>1.4005861154013703</v>
      </c>
      <c r="H60" s="179"/>
      <c r="O60"/>
    </row>
    <row r="61" spans="2:15" s="3" customFormat="1" ht="14.4" thickTop="1" thickBot="1">
      <c r="B61" s="275" t="s">
        <v>977</v>
      </c>
      <c r="C61" s="399">
        <v>1.2124399939994037</v>
      </c>
      <c r="D61" s="399">
        <v>0.45293217746047931</v>
      </c>
      <c r="E61" s="399">
        <v>0.82235412138438391</v>
      </c>
      <c r="F61" s="399">
        <v>0.71496338462450681</v>
      </c>
      <c r="G61" s="399">
        <v>1.3453407785830269</v>
      </c>
      <c r="H61" s="179"/>
      <c r="O61"/>
    </row>
    <row r="62" spans="2:15" s="3" customFormat="1" ht="14.4" thickTop="1" thickBot="1">
      <c r="B62" s="275" t="s">
        <v>978</v>
      </c>
      <c r="C62" s="398">
        <v>844798.69494449487</v>
      </c>
      <c r="D62" s="398">
        <v>102829.79000509942</v>
      </c>
      <c r="E62" s="398">
        <v>286929.09881290735</v>
      </c>
      <c r="F62" s="398">
        <v>233411.5405437458</v>
      </c>
      <c r="G62" s="398">
        <v>1008130.6606550239</v>
      </c>
      <c r="H62" s="179"/>
      <c r="O62"/>
    </row>
    <row r="63" spans="2:15" s="3" customFormat="1" ht="14.4" thickTop="1" thickBot="1">
      <c r="B63" s="275" t="s">
        <v>979</v>
      </c>
      <c r="C63" s="398">
        <v>338596.87460621097</v>
      </c>
      <c r="D63" s="398">
        <v>35034.387863335047</v>
      </c>
      <c r="E63" s="398">
        <v>85562.459036950342</v>
      </c>
      <c r="F63" s="398">
        <v>70873.979157401613</v>
      </c>
      <c r="G63" s="398">
        <v>410118.99682388804</v>
      </c>
      <c r="H63" s="179"/>
      <c r="O63"/>
    </row>
    <row r="64" spans="2:15" s="3" customFormat="1" ht="14.4" thickTop="1" thickBot="1">
      <c r="B64" s="275" t="s">
        <v>980</v>
      </c>
      <c r="C64" s="418">
        <v>36.701795179517951</v>
      </c>
      <c r="D64" s="418">
        <v>50.127485976542587</v>
      </c>
      <c r="E64" s="418">
        <v>41.238923256980435</v>
      </c>
      <c r="F64" s="418">
        <v>43.822823089922622</v>
      </c>
      <c r="G64" s="418">
        <v>34.799413884598628</v>
      </c>
      <c r="H64" s="179"/>
      <c r="O64"/>
    </row>
    <row r="65" spans="2:15" s="3" customFormat="1" ht="14.4" thickTop="1" thickBot="1">
      <c r="B65" s="275"/>
      <c r="C65" s="398"/>
      <c r="D65" s="378"/>
      <c r="E65" s="378"/>
      <c r="F65" s="378"/>
      <c r="G65" s="378"/>
      <c r="H65" s="179"/>
      <c r="O65"/>
    </row>
    <row r="66" spans="2:15" s="3" customFormat="1" ht="14.4" thickTop="1" thickBot="1">
      <c r="B66" s="262" t="s">
        <v>102</v>
      </c>
      <c r="C66" s="398"/>
      <c r="D66" s="378"/>
      <c r="E66" s="378"/>
      <c r="F66" s="378"/>
      <c r="G66" s="378"/>
      <c r="H66" s="179"/>
      <c r="O66"/>
    </row>
    <row r="67" spans="2:15" s="3" customFormat="1" ht="14.4" thickTop="1" thickBot="1">
      <c r="B67" s="275" t="s">
        <v>973</v>
      </c>
      <c r="C67" s="398">
        <v>5352242</v>
      </c>
      <c r="D67" s="398">
        <v>233341</v>
      </c>
      <c r="E67" s="398">
        <v>681907</v>
      </c>
      <c r="F67" s="398">
        <v>915248</v>
      </c>
      <c r="G67" s="398">
        <v>4436994</v>
      </c>
      <c r="H67" s="179"/>
      <c r="I67" s="96"/>
      <c r="J67" s="96"/>
      <c r="O67"/>
    </row>
    <row r="68" spans="2:15" s="3" customFormat="1" ht="14.4" thickTop="1" thickBot="1">
      <c r="B68" s="275" t="s">
        <v>974</v>
      </c>
      <c r="C68" s="398">
        <v>1889698</v>
      </c>
      <c r="D68" s="398">
        <v>71336</v>
      </c>
      <c r="E68" s="398">
        <v>215029</v>
      </c>
      <c r="F68" s="398">
        <v>286365</v>
      </c>
      <c r="G68" s="398">
        <v>1603333</v>
      </c>
      <c r="H68" s="179"/>
      <c r="I68" s="96"/>
      <c r="J68" s="96"/>
      <c r="O68"/>
    </row>
    <row r="69" spans="2:15" s="3" customFormat="1" ht="14.4" thickTop="1" thickBot="1">
      <c r="B69" s="275" t="s">
        <v>975</v>
      </c>
      <c r="C69" s="399">
        <v>2.8323266469033728</v>
      </c>
      <c r="D69" s="399">
        <v>3.2710132331501627</v>
      </c>
      <c r="E69" s="399">
        <v>3.171232717447416</v>
      </c>
      <c r="F69" s="399">
        <v>3.1960889075131429</v>
      </c>
      <c r="G69" s="399">
        <v>2.7673565004899197</v>
      </c>
      <c r="H69" s="179"/>
      <c r="O69"/>
    </row>
    <row r="70" spans="2:15" s="3" customFormat="1" ht="14.4" thickTop="1" thickBot="1">
      <c r="B70" s="275" t="s">
        <v>976</v>
      </c>
      <c r="C70" s="399">
        <v>1.3361198456049561</v>
      </c>
      <c r="D70" s="399">
        <v>0.83922563642480663</v>
      </c>
      <c r="E70" s="399">
        <v>0.83890544996256255</v>
      </c>
      <c r="F70" s="399">
        <v>0.83898521118153324</v>
      </c>
      <c r="G70" s="399">
        <v>1.4249111070501244</v>
      </c>
      <c r="H70" s="179"/>
      <c r="O70"/>
    </row>
    <row r="71" spans="2:15" ht="14.4" thickTop="1" thickBot="1">
      <c r="B71" s="275" t="s">
        <v>977</v>
      </c>
      <c r="C71" s="399">
        <v>1.262203801877338</v>
      </c>
      <c r="D71" s="399">
        <v>0.53238196702926976</v>
      </c>
      <c r="E71" s="399">
        <v>0.71187607252975171</v>
      </c>
      <c r="F71" s="399">
        <v>0.66716253732125108</v>
      </c>
      <c r="G71" s="399">
        <v>1.3684817813891486</v>
      </c>
      <c r="H71" s="179"/>
    </row>
    <row r="72" spans="2:15" ht="14.4" thickTop="1" thickBot="1">
      <c r="B72" s="275" t="s">
        <v>978</v>
      </c>
      <c r="C72" s="398">
        <v>1209824.9987765176</v>
      </c>
      <c r="D72" s="398">
        <v>122062.9189609735</v>
      </c>
      <c r="E72" s="398">
        <v>289008.63378893107</v>
      </c>
      <c r="F72" s="398">
        <v>247421.01130375607</v>
      </c>
      <c r="G72" s="398">
        <v>1381716.1891110588</v>
      </c>
      <c r="H72" s="179"/>
    </row>
    <row r="73" spans="2:15" ht="14.4" thickTop="1" thickBot="1">
      <c r="B73" s="275" t="s">
        <v>979</v>
      </c>
      <c r="C73" s="398">
        <v>485791.62276935298</v>
      </c>
      <c r="D73" s="398">
        <v>36804.827282157683</v>
      </c>
      <c r="E73" s="398">
        <v>91034.040934013465</v>
      </c>
      <c r="F73" s="398">
        <v>77525.074457423281</v>
      </c>
      <c r="G73" s="398">
        <v>558710.5049400205</v>
      </c>
      <c r="H73" s="179"/>
    </row>
    <row r="74" spans="2:15" ht="14.4" thickTop="1" thickBot="1">
      <c r="B74" s="275" t="s">
        <v>980</v>
      </c>
      <c r="C74" s="418">
        <v>43.593844095723234</v>
      </c>
      <c r="D74" s="418">
        <v>57.684759448244925</v>
      </c>
      <c r="E74" s="418">
        <v>49.738407377609533</v>
      </c>
      <c r="F74" s="418">
        <v>51.717912454385143</v>
      </c>
      <c r="G74" s="418">
        <v>42.14283620433185</v>
      </c>
      <c r="H74" s="179"/>
    </row>
    <row r="75" spans="2:15" ht="15" thickTop="1" thickBot="1">
      <c r="B75" s="278"/>
      <c r="C75" s="292"/>
      <c r="D75" s="292"/>
      <c r="E75" s="292"/>
      <c r="F75" s="292"/>
      <c r="G75" s="292"/>
    </row>
    <row r="76" spans="2:15" ht="14.4" thickTop="1" thickBot="1">
      <c r="B76" s="486" t="s">
        <v>1399</v>
      </c>
      <c r="C76" s="487"/>
      <c r="D76" s="487"/>
      <c r="E76" s="487"/>
      <c r="F76" s="487"/>
      <c r="G76" s="487"/>
    </row>
    <row r="77" spans="2:15" ht="14.4" thickTop="1" thickBot="1">
      <c r="B77" s="486" t="s">
        <v>1096</v>
      </c>
      <c r="C77" s="487"/>
      <c r="D77" s="487"/>
      <c r="E77" s="487"/>
      <c r="F77" s="487"/>
      <c r="G77" s="487"/>
      <c r="H77"/>
      <c r="I77"/>
      <c r="J77"/>
      <c r="K77"/>
      <c r="L77"/>
      <c r="M77"/>
      <c r="N77"/>
    </row>
    <row r="78" spans="2:15" ht="13.8" thickTop="1">
      <c r="C78" s="179"/>
      <c r="D78" s="179"/>
      <c r="E78" s="179"/>
      <c r="F78" s="179"/>
      <c r="G78" s="179"/>
      <c r="H78"/>
      <c r="I78"/>
      <c r="J78"/>
      <c r="K78"/>
      <c r="L78"/>
      <c r="M78"/>
      <c r="N78"/>
    </row>
    <row r="79" spans="2:15">
      <c r="C79" s="179"/>
      <c r="D79" s="179"/>
      <c r="E79" s="179"/>
      <c r="F79" s="179"/>
      <c r="G79" s="179"/>
      <c r="H79"/>
      <c r="I79"/>
      <c r="J79"/>
      <c r="K79"/>
      <c r="L79"/>
      <c r="M79"/>
      <c r="N79"/>
    </row>
    <row r="80" spans="2:15">
      <c r="B80" s="123"/>
      <c r="C80" s="179"/>
      <c r="D80" s="179"/>
      <c r="E80" s="179"/>
      <c r="F80" s="179"/>
      <c r="G80" s="179"/>
      <c r="H80"/>
      <c r="I80"/>
      <c r="J80"/>
      <c r="K80"/>
      <c r="L80"/>
      <c r="M80"/>
      <c r="N80"/>
    </row>
    <row r="81" spans="3:14">
      <c r="C81" s="179"/>
      <c r="D81" s="179"/>
      <c r="E81" s="179"/>
      <c r="F81" s="179"/>
      <c r="G81" s="179"/>
      <c r="H81"/>
      <c r="I81"/>
      <c r="J81"/>
      <c r="K81"/>
      <c r="L81"/>
      <c r="M81"/>
      <c r="N81"/>
    </row>
    <row r="82" spans="3:14">
      <c r="C82" s="179"/>
      <c r="D82" s="179"/>
      <c r="E82" s="179"/>
      <c r="F82" s="179"/>
      <c r="G82" s="179"/>
      <c r="H82"/>
      <c r="I82"/>
      <c r="J82"/>
      <c r="K82"/>
      <c r="L82"/>
      <c r="M82"/>
      <c r="N82"/>
    </row>
    <row r="83" spans="3:14">
      <c r="C83" s="179"/>
      <c r="D83" s="179"/>
      <c r="E83" s="179"/>
      <c r="F83" s="179"/>
      <c r="G83" s="179"/>
      <c r="H83"/>
      <c r="I83"/>
      <c r="J83"/>
      <c r="K83"/>
      <c r="L83"/>
      <c r="M83"/>
      <c r="N83"/>
    </row>
    <row r="84" spans="3:14">
      <c r="C84" s="123"/>
      <c r="D84" s="123"/>
      <c r="G84" s="123"/>
      <c r="H84"/>
      <c r="I84"/>
      <c r="J84"/>
      <c r="K84"/>
      <c r="L84"/>
      <c r="M84"/>
      <c r="N84"/>
    </row>
    <row r="85" spans="3:14">
      <c r="C85" s="123"/>
      <c r="G85" s="123"/>
      <c r="H85"/>
      <c r="I85"/>
      <c r="J85"/>
      <c r="K85"/>
      <c r="L85"/>
      <c r="M85"/>
      <c r="N85"/>
    </row>
    <row r="86" spans="3:14">
      <c r="C86" s="123"/>
      <c r="G86" s="123"/>
      <c r="H86"/>
      <c r="I86"/>
      <c r="J86"/>
      <c r="K86"/>
      <c r="L86"/>
      <c r="M86"/>
      <c r="N86"/>
    </row>
    <row r="87" spans="3:14">
      <c r="C87" s="123"/>
    </row>
  </sheetData>
  <mergeCells count="8">
    <mergeCell ref="B77:G77"/>
    <mergeCell ref="B2:G2"/>
    <mergeCell ref="B3:G3"/>
    <mergeCell ref="B4:B5"/>
    <mergeCell ref="C4:C5"/>
    <mergeCell ref="D4:F4"/>
    <mergeCell ref="G4:G5"/>
    <mergeCell ref="B76:G76"/>
  </mergeCells>
  <hyperlinks>
    <hyperlink ref="B3:G3" location="'Capitulo 3'!B34" display=" Total de hogares por nivel de pobreza, según calificación de la vivienda y región. 2018." xr:uid="{00000000-0004-0000-1E00-000000000000}"/>
  </hyperlinks>
  <pageMargins left="0.75" right="0.75" top="1" bottom="1" header="0" footer="0"/>
  <pageSetup orientation="landscape" horizontalDpi="180" verticalDpi="180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I39"/>
  <sheetViews>
    <sheetView showGridLines="0" zoomScaleNormal="100" workbookViewId="0">
      <pane ySplit="6" topLeftCell="A7" activePane="bottomLeft" state="frozen"/>
      <selection pane="bottomLeft" activeCell="B4" sqref="B4:B6"/>
    </sheetView>
  </sheetViews>
  <sheetFormatPr baseColWidth="10" defaultColWidth="11" defaultRowHeight="13.8"/>
  <cols>
    <col min="1" max="1" width="11" style="3"/>
    <col min="2" max="2" width="18.109375" style="15" customWidth="1"/>
    <col min="3" max="3" width="23.109375" style="15" customWidth="1"/>
    <col min="4" max="4" width="21.88671875" style="15" hidden="1" customWidth="1"/>
    <col min="5" max="5" width="23.109375" style="15" customWidth="1"/>
    <col min="6" max="6" width="18.44140625" style="3" customWidth="1"/>
    <col min="7" max="7" width="19.6640625" style="3" customWidth="1"/>
    <col min="8" max="8" width="20.5546875" style="3" customWidth="1"/>
    <col min="9" max="16384" width="11" style="3"/>
  </cols>
  <sheetData>
    <row r="1" spans="2:9" ht="14.4">
      <c r="B1" s="28"/>
      <c r="C1" s="10"/>
      <c r="D1" s="10"/>
      <c r="E1" s="10"/>
    </row>
    <row r="2" spans="2:9" ht="15">
      <c r="B2" s="468" t="s">
        <v>434</v>
      </c>
      <c r="C2" s="468"/>
      <c r="D2" s="468"/>
      <c r="E2" s="468"/>
      <c r="F2" s="468"/>
      <c r="G2" s="468"/>
      <c r="H2" s="468"/>
    </row>
    <row r="3" spans="2:9" ht="45" customHeight="1" thickBot="1">
      <c r="B3" s="489" t="s">
        <v>1116</v>
      </c>
      <c r="C3" s="489"/>
      <c r="D3" s="489"/>
      <c r="E3" s="489"/>
      <c r="F3" s="489"/>
      <c r="G3" s="489"/>
      <c r="H3" s="489"/>
    </row>
    <row r="4" spans="2:9" ht="14.25" customHeight="1" thickTop="1">
      <c r="B4" s="572" t="s">
        <v>261</v>
      </c>
      <c r="C4" s="571" t="s">
        <v>294</v>
      </c>
      <c r="D4" s="572"/>
      <c r="E4" s="572"/>
      <c r="F4" s="572"/>
      <c r="G4" s="572"/>
      <c r="H4" s="572"/>
    </row>
    <row r="5" spans="2:9" ht="13.5" customHeight="1" thickBot="1">
      <c r="B5" s="575"/>
      <c r="C5" s="573"/>
      <c r="D5" s="574"/>
      <c r="E5" s="574"/>
      <c r="F5" s="574"/>
      <c r="G5" s="574"/>
      <c r="H5" s="574"/>
    </row>
    <row r="6" spans="2:9" ht="79.5" customHeight="1" thickBot="1">
      <c r="B6" s="511"/>
      <c r="C6" s="303" t="s">
        <v>295</v>
      </c>
      <c r="D6" s="303" t="s">
        <v>143</v>
      </c>
      <c r="E6" s="303" t="s">
        <v>296</v>
      </c>
      <c r="F6" s="303" t="s">
        <v>293</v>
      </c>
      <c r="G6" s="303" t="s">
        <v>945</v>
      </c>
      <c r="H6" s="303" t="s">
        <v>418</v>
      </c>
    </row>
    <row r="7" spans="2:9" ht="14.4" thickTop="1" thickBot="1">
      <c r="B7" s="262" t="s">
        <v>136</v>
      </c>
      <c r="C7" s="398">
        <v>249695</v>
      </c>
      <c r="D7" s="379">
        <v>1140788</v>
      </c>
      <c r="E7" s="304">
        <f>+C7/D7</f>
        <v>0.21887940616486148</v>
      </c>
      <c r="F7" s="305">
        <v>218178.07</v>
      </c>
      <c r="G7" s="398">
        <v>1416599.9062492466</v>
      </c>
      <c r="H7" s="304">
        <f>+F7/G7</f>
        <v>0.15401530738320707</v>
      </c>
    </row>
    <row r="8" spans="2:9" ht="14.4" thickTop="1" thickBot="1">
      <c r="B8" s="262" t="s">
        <v>114</v>
      </c>
      <c r="C8" s="398">
        <v>22711</v>
      </c>
      <c r="D8" s="379">
        <v>145146</v>
      </c>
      <c r="E8" s="304">
        <f t="shared" ref="E8:E13" si="0">+C8/D8</f>
        <v>0.15647003706612653</v>
      </c>
      <c r="F8" s="305">
        <v>134919.59</v>
      </c>
      <c r="G8" s="398">
        <v>1007680.8564640938</v>
      </c>
      <c r="H8" s="304">
        <f t="shared" ref="H8:H11" si="1">+F8/G8</f>
        <v>0.13389119098027394</v>
      </c>
    </row>
    <row r="9" spans="2:9" ht="14.4" thickTop="1" thickBot="1">
      <c r="B9" s="262" t="s">
        <v>115</v>
      </c>
      <c r="C9" s="398">
        <v>18948</v>
      </c>
      <c r="D9" s="379">
        <v>117152</v>
      </c>
      <c r="E9" s="304">
        <f t="shared" si="0"/>
        <v>0.16173859601201857</v>
      </c>
      <c r="F9" s="305">
        <v>133252.26</v>
      </c>
      <c r="G9" s="398">
        <v>906440.26084370096</v>
      </c>
      <c r="H9" s="304">
        <f t="shared" si="1"/>
        <v>0.14700611364721466</v>
      </c>
    </row>
    <row r="10" spans="2:9" ht="14.4" thickTop="1" thickBot="1">
      <c r="B10" s="262" t="s">
        <v>174</v>
      </c>
      <c r="C10" s="398">
        <v>18926</v>
      </c>
      <c r="D10" s="379">
        <v>138699</v>
      </c>
      <c r="E10" s="304">
        <f t="shared" si="0"/>
        <v>0.13645375958009792</v>
      </c>
      <c r="F10" s="306">
        <v>93417.17</v>
      </c>
      <c r="G10" s="398">
        <v>889193.44114000618</v>
      </c>
      <c r="H10" s="304">
        <f t="shared" si="1"/>
        <v>0.10505832103330953</v>
      </c>
    </row>
    <row r="11" spans="2:9" ht="14.4" thickTop="1" thickBot="1">
      <c r="B11" s="262" t="s">
        <v>264</v>
      </c>
      <c r="C11" s="398">
        <v>24537</v>
      </c>
      <c r="D11" s="379">
        <v>172140</v>
      </c>
      <c r="E11" s="304">
        <f t="shared" si="0"/>
        <v>0.14254095503659811</v>
      </c>
      <c r="F11" s="307">
        <v>88312.85</v>
      </c>
      <c r="G11" s="398">
        <v>801446.57653499208</v>
      </c>
      <c r="H11" s="304">
        <f t="shared" si="1"/>
        <v>0.11019181138912029</v>
      </c>
    </row>
    <row r="12" spans="2:9" ht="15.6" thickTop="1" thickBot="1">
      <c r="B12" s="262" t="s">
        <v>117</v>
      </c>
      <c r="C12" s="398">
        <v>27030</v>
      </c>
      <c r="D12" s="379">
        <v>159447</v>
      </c>
      <c r="E12" s="304">
        <f t="shared" si="0"/>
        <v>0.16952341530414494</v>
      </c>
      <c r="F12" s="305">
        <v>97271</v>
      </c>
      <c r="G12" s="398">
        <v>844798.69494449487</v>
      </c>
      <c r="H12" s="304">
        <f>+F12/G12</f>
        <v>0.11514103961345598</v>
      </c>
      <c r="I12" s="125"/>
    </row>
    <row r="13" spans="2:9" ht="14.4" thickTop="1" thickBot="1">
      <c r="B13" s="262" t="s">
        <v>102</v>
      </c>
      <c r="C13" s="398">
        <v>361847</v>
      </c>
      <c r="D13" s="242">
        <f>SUM(D7:D12)</f>
        <v>1873372</v>
      </c>
      <c r="E13" s="304">
        <f t="shared" si="0"/>
        <v>0.19315277478258455</v>
      </c>
      <c r="F13" s="305">
        <v>184227.94</v>
      </c>
      <c r="G13" s="398">
        <v>1209824.9987765176</v>
      </c>
      <c r="H13" s="304">
        <f>+F13/G13</f>
        <v>0.15227651948530377</v>
      </c>
    </row>
    <row r="14" spans="2:9" ht="15" thickTop="1">
      <c r="B14" s="48"/>
      <c r="C14" s="38"/>
      <c r="D14" s="38"/>
      <c r="E14" s="38"/>
      <c r="F14" s="30"/>
      <c r="G14" s="30"/>
      <c r="H14" s="30"/>
    </row>
    <row r="15" spans="2:9" thickBot="1">
      <c r="B15" s="578" t="s">
        <v>1096</v>
      </c>
      <c r="C15" s="579"/>
      <c r="D15" s="579"/>
      <c r="E15" s="579"/>
      <c r="F15" s="579"/>
      <c r="G15" s="579"/>
      <c r="H15" s="579"/>
    </row>
    <row r="16" spans="2:9" ht="14.4" thickTop="1" thickBot="1">
      <c r="B16" s="576"/>
      <c r="C16" s="577"/>
      <c r="D16" s="577"/>
      <c r="E16" s="577"/>
      <c r="F16" s="577"/>
      <c r="G16" s="577"/>
      <c r="H16" s="577"/>
    </row>
    <row r="17" spans="2:8" thickTop="1">
      <c r="B17" s="3"/>
      <c r="C17" s="179"/>
      <c r="D17" s="3"/>
      <c r="E17" s="3"/>
    </row>
    <row r="18" spans="2:8" ht="14.4">
      <c r="B18" s="10"/>
      <c r="C18" s="10"/>
      <c r="D18" s="10"/>
      <c r="E18" s="10"/>
    </row>
    <row r="19" spans="2:8" ht="14.4">
      <c r="B19" s="10"/>
      <c r="C19" s="10"/>
      <c r="D19" s="10"/>
      <c r="E19" s="10"/>
    </row>
    <row r="20" spans="2:8" ht="14.4">
      <c r="B20" s="10"/>
      <c r="C20" s="10"/>
      <c r="D20" s="10"/>
      <c r="E20" s="10"/>
      <c r="F20" s="96"/>
      <c r="H20" s="96"/>
    </row>
    <row r="21" spans="2:8" ht="14.4">
      <c r="B21" s="10"/>
      <c r="C21" s="10"/>
      <c r="D21" s="10"/>
      <c r="E21" s="10"/>
      <c r="F21" s="96"/>
      <c r="G21" s="96"/>
      <c r="H21" s="96"/>
    </row>
    <row r="22" spans="2:8" ht="14.4">
      <c r="B22" s="10"/>
      <c r="C22" s="10"/>
      <c r="D22" s="10"/>
      <c r="E22" s="10"/>
      <c r="H22" s="96"/>
    </row>
    <row r="23" spans="2:8" ht="14.4">
      <c r="B23" s="10"/>
      <c r="C23" s="10"/>
      <c r="D23" s="10"/>
      <c r="E23" s="10"/>
    </row>
    <row r="24" spans="2:8" ht="14.4">
      <c r="B24" s="10"/>
      <c r="C24" s="10"/>
      <c r="D24" s="10"/>
      <c r="E24" s="10"/>
    </row>
    <row r="25" spans="2:8" ht="14.4">
      <c r="B25" s="10"/>
      <c r="C25" s="10"/>
      <c r="D25" s="10"/>
      <c r="E25" s="10"/>
    </row>
    <row r="26" spans="2:8" ht="14.4">
      <c r="B26" s="10"/>
      <c r="C26" s="10"/>
      <c r="D26" s="10"/>
      <c r="E26" s="10"/>
    </row>
    <row r="27" spans="2:8" ht="14.4">
      <c r="B27" s="10"/>
      <c r="C27" s="10"/>
      <c r="D27" s="10"/>
      <c r="E27" s="10"/>
    </row>
    <row r="28" spans="2:8" ht="14.4">
      <c r="B28" s="10"/>
      <c r="C28" s="10"/>
      <c r="D28" s="10"/>
      <c r="E28" s="10"/>
    </row>
    <row r="29" spans="2:8" ht="14.4">
      <c r="B29" s="10"/>
      <c r="C29" s="10"/>
      <c r="D29" s="10"/>
      <c r="E29" s="10"/>
    </row>
    <row r="30" spans="2:8" ht="14.4">
      <c r="B30" s="10"/>
      <c r="C30" s="10"/>
      <c r="D30" s="10"/>
      <c r="E30" s="10"/>
    </row>
    <row r="31" spans="2:8" ht="14.4">
      <c r="B31" s="10"/>
      <c r="C31" s="10"/>
      <c r="D31" s="10"/>
      <c r="E31" s="10"/>
    </row>
    <row r="32" spans="2:8" ht="14.4">
      <c r="B32" s="10"/>
      <c r="C32" s="10"/>
      <c r="D32" s="10"/>
      <c r="E32" s="10"/>
    </row>
    <row r="33" spans="2:5" ht="14.4">
      <c r="B33" s="10"/>
      <c r="C33" s="10"/>
      <c r="D33" s="10"/>
      <c r="E33" s="10"/>
    </row>
    <row r="34" spans="2:5" ht="14.4">
      <c r="B34" s="10"/>
      <c r="C34" s="10"/>
      <c r="D34" s="10"/>
      <c r="E34" s="10"/>
    </row>
    <row r="35" spans="2:5" ht="14.4">
      <c r="B35" s="10"/>
      <c r="C35" s="10"/>
      <c r="D35" s="10"/>
      <c r="E35" s="10"/>
    </row>
    <row r="36" spans="2:5" ht="14.4">
      <c r="B36" s="10"/>
      <c r="C36" s="10"/>
      <c r="D36" s="10"/>
      <c r="E36" s="10"/>
    </row>
    <row r="37" spans="2:5" ht="14.4">
      <c r="B37" s="10"/>
      <c r="C37" s="10"/>
      <c r="D37" s="10"/>
      <c r="E37" s="10"/>
    </row>
    <row r="38" spans="2:5" ht="14.4">
      <c r="B38" s="10"/>
      <c r="C38" s="10"/>
      <c r="D38" s="10"/>
      <c r="E38" s="10"/>
    </row>
    <row r="39" spans="2:5" ht="14.4">
      <c r="B39" s="10"/>
      <c r="C39" s="10"/>
      <c r="D39" s="10"/>
      <c r="E39" s="10"/>
    </row>
  </sheetData>
  <mergeCells count="6">
    <mergeCell ref="C4:H5"/>
    <mergeCell ref="B2:H2"/>
    <mergeCell ref="B3:H3"/>
    <mergeCell ref="B4:B6"/>
    <mergeCell ref="B16:H16"/>
    <mergeCell ref="B15:H15"/>
  </mergeCells>
  <hyperlinks>
    <hyperlink ref="B3:H3" location="'Capitulo 3'!B35" display="Viviendas alquiladas con monto de alquiler conocido, monto promedio de alquiler e ingreso neto promedio del hogar, según región. 2018. " xr:uid="{00000000-0004-0000-1F00-000000000000}"/>
  </hyperlinks>
  <pageMargins left="0.75" right="0.75" top="1" bottom="1" header="0" footer="0"/>
  <pageSetup orientation="landscape" horizontalDpi="180" verticalDpi="180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P30"/>
  <sheetViews>
    <sheetView showGridLines="0" zoomScaleNormal="100" workbookViewId="0">
      <pane ySplit="5" topLeftCell="A6" activePane="bottomLeft" state="frozen"/>
      <selection pane="bottomLeft" activeCell="B4" sqref="B4:B5"/>
    </sheetView>
  </sheetViews>
  <sheetFormatPr baseColWidth="10" defaultColWidth="11.44140625" defaultRowHeight="15.9" customHeight="1"/>
  <cols>
    <col min="1" max="1" width="11.44140625" style="1" customWidth="1"/>
    <col min="2" max="2" width="50.88671875" style="3" customWidth="1"/>
    <col min="3" max="3" width="14.88671875" style="3" customWidth="1"/>
    <col min="4" max="4" width="15.88671875" style="3" customWidth="1"/>
    <col min="5" max="5" width="15.6640625" style="3" customWidth="1"/>
    <col min="6" max="6" width="17.109375" style="3" bestFit="1" customWidth="1"/>
    <col min="7" max="7" width="16" style="3" customWidth="1"/>
    <col min="8" max="8" width="16.44140625" style="3" customWidth="1"/>
    <col min="9" max="9" width="16.109375" style="3" customWidth="1"/>
    <col min="10" max="15" width="11.44140625" style="1" customWidth="1"/>
    <col min="16" max="16384" width="11.44140625" style="1"/>
  </cols>
  <sheetData>
    <row r="2" spans="2:9" ht="15.9" customHeight="1">
      <c r="B2" s="468" t="s">
        <v>435</v>
      </c>
      <c r="C2" s="468"/>
      <c r="D2" s="468"/>
      <c r="E2" s="468"/>
      <c r="F2" s="468"/>
      <c r="G2" s="468"/>
      <c r="H2" s="468"/>
      <c r="I2" s="468"/>
    </row>
    <row r="3" spans="2:9" ht="22.5" customHeight="1" thickBot="1">
      <c r="B3" s="489" t="s">
        <v>1117</v>
      </c>
      <c r="C3" s="489"/>
      <c r="D3" s="489"/>
      <c r="E3" s="489"/>
      <c r="F3" s="489"/>
      <c r="G3" s="489"/>
      <c r="H3" s="489"/>
      <c r="I3" s="489"/>
    </row>
    <row r="4" spans="2:9" ht="15.9" customHeight="1" thickTop="1" thickBot="1">
      <c r="B4" s="503" t="s">
        <v>297</v>
      </c>
      <c r="C4" s="465" t="s">
        <v>261</v>
      </c>
      <c r="D4" s="466"/>
      <c r="E4" s="466"/>
      <c r="F4" s="466"/>
      <c r="G4" s="466"/>
      <c r="H4" s="466"/>
      <c r="I4" s="466"/>
    </row>
    <row r="5" spans="2:9" ht="15.9" customHeight="1" thickTop="1" thickBot="1">
      <c r="B5" s="511"/>
      <c r="C5" s="299" t="s">
        <v>102</v>
      </c>
      <c r="D5" s="299" t="s">
        <v>113</v>
      </c>
      <c r="E5" s="299" t="s">
        <v>114</v>
      </c>
      <c r="F5" s="299" t="s">
        <v>115</v>
      </c>
      <c r="G5" s="299" t="s">
        <v>116</v>
      </c>
      <c r="H5" s="299" t="s">
        <v>264</v>
      </c>
      <c r="I5" s="299" t="s">
        <v>117</v>
      </c>
    </row>
    <row r="6" spans="2:9" ht="15.9" customHeight="1" thickTop="1" thickBot="1">
      <c r="B6" s="262" t="s">
        <v>297</v>
      </c>
      <c r="C6" s="431">
        <f>+C8+C12</f>
        <v>168614</v>
      </c>
      <c r="D6" s="431">
        <f t="shared" ref="D6:I6" si="0">+D8+D12</f>
        <v>79582</v>
      </c>
      <c r="E6" s="431">
        <f t="shared" si="0"/>
        <v>14516</v>
      </c>
      <c r="F6" s="431">
        <f t="shared" si="0"/>
        <v>15657</v>
      </c>
      <c r="G6" s="431">
        <f t="shared" si="0"/>
        <v>15225</v>
      </c>
      <c r="H6" s="431">
        <f t="shared" si="0"/>
        <v>23823</v>
      </c>
      <c r="I6" s="431">
        <f t="shared" si="0"/>
        <v>19811</v>
      </c>
    </row>
    <row r="7" spans="2:9" ht="15.9" customHeight="1" thickTop="1" thickBot="1">
      <c r="B7" s="262"/>
      <c r="C7" s="431"/>
      <c r="D7" s="431"/>
      <c r="E7" s="431"/>
      <c r="F7" s="431"/>
      <c r="G7" s="431"/>
      <c r="H7" s="431"/>
      <c r="I7" s="431"/>
    </row>
    <row r="8" spans="2:9" ht="15.9" customHeight="1" thickTop="1" thickBot="1">
      <c r="B8" s="262" t="s">
        <v>298</v>
      </c>
      <c r="C8" s="431">
        <f>+C10-C9</f>
        <v>16326</v>
      </c>
      <c r="D8" s="431">
        <f t="shared" ref="D8:I8" si="1">+D10-D9</f>
        <v>13624</v>
      </c>
      <c r="E8" s="431">
        <f t="shared" si="1"/>
        <v>497</v>
      </c>
      <c r="F8" s="431">
        <f t="shared" si="1"/>
        <v>520</v>
      </c>
      <c r="G8" s="431">
        <f t="shared" si="1"/>
        <v>844</v>
      </c>
      <c r="H8" s="431">
        <f t="shared" si="1"/>
        <v>304</v>
      </c>
      <c r="I8" s="431">
        <f t="shared" si="1"/>
        <v>537</v>
      </c>
    </row>
    <row r="9" spans="2:9" ht="15.9" customHeight="1" thickTop="1" thickBot="1">
      <c r="B9" s="262" t="s">
        <v>265</v>
      </c>
      <c r="C9" s="431">
        <v>1873372</v>
      </c>
      <c r="D9" s="431">
        <v>1140788</v>
      </c>
      <c r="E9" s="431">
        <v>145146</v>
      </c>
      <c r="F9" s="431">
        <v>117152</v>
      </c>
      <c r="G9" s="431">
        <v>138699</v>
      </c>
      <c r="H9" s="431">
        <v>172140</v>
      </c>
      <c r="I9" s="431">
        <v>159447</v>
      </c>
    </row>
    <row r="10" spans="2:9" ht="15.9" customHeight="1" thickTop="1" thickBot="1">
      <c r="B10" s="262" t="s">
        <v>266</v>
      </c>
      <c r="C10" s="431">
        <v>1889698</v>
      </c>
      <c r="D10" s="431">
        <v>1154412</v>
      </c>
      <c r="E10" s="431">
        <v>145643</v>
      </c>
      <c r="F10" s="431">
        <v>117672</v>
      </c>
      <c r="G10" s="431">
        <v>139543</v>
      </c>
      <c r="H10" s="431">
        <v>172444</v>
      </c>
      <c r="I10" s="431">
        <v>159984</v>
      </c>
    </row>
    <row r="11" spans="2:9" ht="15.9" customHeight="1" thickTop="1" thickBot="1">
      <c r="B11" s="262"/>
      <c r="C11" s="431"/>
      <c r="D11" s="431"/>
      <c r="E11" s="431"/>
      <c r="F11" s="431"/>
      <c r="G11" s="431"/>
      <c r="H11" s="431"/>
      <c r="I11" s="431"/>
    </row>
    <row r="12" spans="2:9" ht="15.9" customHeight="1" thickTop="1" thickBot="1">
      <c r="B12" s="262" t="s">
        <v>299</v>
      </c>
      <c r="C12" s="431">
        <f>SUM(D12:I12)</f>
        <v>152288</v>
      </c>
      <c r="D12" s="431">
        <f t="shared" ref="D12:I12" si="2">+D13+D14+D15</f>
        <v>65958</v>
      </c>
      <c r="E12" s="431">
        <f t="shared" si="2"/>
        <v>14019</v>
      </c>
      <c r="F12" s="431">
        <f t="shared" si="2"/>
        <v>15137</v>
      </c>
      <c r="G12" s="431">
        <f t="shared" si="2"/>
        <v>14381</v>
      </c>
      <c r="H12" s="431">
        <f t="shared" si="2"/>
        <v>23519</v>
      </c>
      <c r="I12" s="431">
        <f t="shared" si="2"/>
        <v>19274</v>
      </c>
    </row>
    <row r="13" spans="2:9" ht="15.9" customHeight="1" thickTop="1" thickBot="1">
      <c r="B13" s="262" t="s">
        <v>175</v>
      </c>
      <c r="C13" s="431">
        <f t="shared" ref="C13:C15" si="3">SUM(D13:I13)</f>
        <v>135204</v>
      </c>
      <c r="D13" s="431">
        <v>57636</v>
      </c>
      <c r="E13" s="431">
        <v>12817</v>
      </c>
      <c r="F13" s="431">
        <v>13068</v>
      </c>
      <c r="G13" s="431">
        <v>13262</v>
      </c>
      <c r="H13" s="431">
        <v>21457</v>
      </c>
      <c r="I13" s="431">
        <v>16964</v>
      </c>
    </row>
    <row r="14" spans="2:9" ht="15.9" customHeight="1" thickTop="1" thickBot="1">
      <c r="B14" s="262" t="s">
        <v>176</v>
      </c>
      <c r="C14" s="431">
        <f t="shared" si="3"/>
        <v>10938</v>
      </c>
      <c r="D14" s="431">
        <v>5629</v>
      </c>
      <c r="E14" s="431">
        <v>367</v>
      </c>
      <c r="F14" s="431">
        <v>900</v>
      </c>
      <c r="G14" s="431">
        <v>579</v>
      </c>
      <c r="H14" s="431">
        <v>1927</v>
      </c>
      <c r="I14" s="431">
        <v>1536</v>
      </c>
    </row>
    <row r="15" spans="2:9" ht="15.9" customHeight="1" thickTop="1" thickBot="1">
      <c r="B15" s="262" t="s">
        <v>177</v>
      </c>
      <c r="C15" s="431">
        <f t="shared" si="3"/>
        <v>6146</v>
      </c>
      <c r="D15" s="431">
        <v>2693</v>
      </c>
      <c r="E15" s="431">
        <v>835</v>
      </c>
      <c r="F15" s="431">
        <v>1169</v>
      </c>
      <c r="G15" s="431">
        <v>540</v>
      </c>
      <c r="H15" s="431">
        <v>135</v>
      </c>
      <c r="I15" s="431">
        <v>774</v>
      </c>
    </row>
    <row r="16" spans="2:9" ht="15.9" customHeight="1" thickTop="1" thickBot="1">
      <c r="B16" s="308"/>
      <c r="C16" s="309"/>
      <c r="D16" s="309"/>
      <c r="E16" s="309"/>
      <c r="F16" s="309"/>
      <c r="G16" s="309"/>
      <c r="H16" s="309"/>
      <c r="I16" s="309"/>
    </row>
    <row r="17" spans="2:16" ht="15.9" customHeight="1" thickTop="1" thickBot="1">
      <c r="B17" s="472" t="s">
        <v>1096</v>
      </c>
      <c r="C17" s="473"/>
      <c r="D17" s="473"/>
      <c r="E17" s="473"/>
      <c r="F17" s="473"/>
      <c r="G17" s="473"/>
      <c r="H17" s="473"/>
      <c r="I17" s="473"/>
    </row>
    <row r="18" spans="2:16" ht="15.9" customHeight="1" thickTop="1">
      <c r="B18" s="580"/>
      <c r="C18" s="580"/>
      <c r="D18" s="580"/>
      <c r="E18" s="580"/>
      <c r="F18" s="580"/>
      <c r="G18" s="580"/>
      <c r="H18" s="580"/>
      <c r="I18" s="580"/>
    </row>
    <row r="19" spans="2:16" ht="15.9" customHeight="1">
      <c r="C19" s="17"/>
      <c r="D19" s="179"/>
    </row>
    <row r="20" spans="2:16" s="3" customFormat="1" ht="15.9" customHeight="1">
      <c r="C20" s="179"/>
      <c r="D20" s="179"/>
      <c r="J20" s="1"/>
      <c r="K20" s="1"/>
      <c r="L20" s="1"/>
      <c r="M20" s="1"/>
      <c r="N20" s="1"/>
      <c r="O20" s="1"/>
      <c r="P20" s="1"/>
    </row>
    <row r="21" spans="2:16" s="3" customFormat="1" ht="15.9" customHeight="1">
      <c r="C21" s="179"/>
      <c r="D21" s="179"/>
      <c r="J21" s="1"/>
      <c r="K21" s="1"/>
      <c r="L21" s="1"/>
      <c r="M21" s="1"/>
      <c r="N21" s="1"/>
      <c r="O21" s="1"/>
      <c r="P21" s="1"/>
    </row>
    <row r="22" spans="2:16" s="3" customFormat="1" ht="15.9" customHeight="1">
      <c r="C22" s="179"/>
      <c r="D22" s="179"/>
      <c r="J22" s="1"/>
      <c r="K22" s="1"/>
      <c r="L22" s="1"/>
      <c r="M22" s="1"/>
      <c r="N22" s="1"/>
      <c r="O22" s="1"/>
      <c r="P22" s="1"/>
    </row>
    <row r="23" spans="2:16" s="3" customFormat="1" ht="15.9" customHeight="1">
      <c r="C23" s="179"/>
      <c r="D23" s="179"/>
      <c r="J23" s="1"/>
      <c r="K23" s="1"/>
      <c r="L23" s="1"/>
      <c r="M23" s="1"/>
      <c r="N23" s="1"/>
      <c r="O23" s="1"/>
      <c r="P23" s="1"/>
    </row>
    <row r="24" spans="2:16" s="3" customFormat="1" ht="15.9" customHeight="1">
      <c r="C24" s="179"/>
      <c r="D24" s="179"/>
      <c r="J24" s="1"/>
      <c r="K24" s="1"/>
      <c r="L24" s="1"/>
      <c r="M24" s="1"/>
      <c r="N24" s="1"/>
      <c r="O24" s="1"/>
      <c r="P24" s="1"/>
    </row>
    <row r="25" spans="2:16" ht="15.9" customHeight="1">
      <c r="C25" s="179"/>
      <c r="D25" s="179"/>
    </row>
    <row r="26" spans="2:16" ht="15.9" customHeight="1">
      <c r="C26" s="179"/>
      <c r="D26" s="179"/>
    </row>
    <row r="27" spans="2:16" ht="15.9" customHeight="1">
      <c r="C27" s="179"/>
    </row>
    <row r="28" spans="2:16" ht="15.9" customHeight="1">
      <c r="C28" s="179"/>
    </row>
    <row r="29" spans="2:16" ht="15.9" customHeight="1">
      <c r="C29" s="179"/>
    </row>
    <row r="30" spans="2:16" ht="15.9" customHeight="1">
      <c r="C30" s="179"/>
    </row>
  </sheetData>
  <mergeCells count="6">
    <mergeCell ref="B17:I17"/>
    <mergeCell ref="C4:I4"/>
    <mergeCell ref="B18:I18"/>
    <mergeCell ref="B2:I2"/>
    <mergeCell ref="B3:I3"/>
    <mergeCell ref="B4:B5"/>
  </mergeCells>
  <hyperlinks>
    <hyperlink ref="B3:H3" location="'Capitulo 3'!B37" display="Faltante de vivienda, cuantitativo y cualitativo, por región. 2018." xr:uid="{00000000-0004-0000-2000-000000000000}"/>
    <hyperlink ref="B3:I3" location="'Capitulo 3'!B36" display="Faltante de vivienda, cuantitativo y cualitativo, por región. 2018." xr:uid="{9E458D46-C225-4E2A-951F-F49C8986811C}"/>
  </hyperlinks>
  <printOptions horizontalCentered="1" verticalCentered="1"/>
  <pageMargins left="0.74803149606299213" right="0.74803149606299213" top="0.98425196850393704" bottom="0.98425196850393704" header="0" footer="0"/>
  <pageSetup paperSize="5" scale="65" orientation="landscape" verticalDpi="180"/>
  <headerFooter alignWithMargins="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2:M29"/>
  <sheetViews>
    <sheetView showGridLines="0" zoomScaleNormal="100" workbookViewId="0">
      <pane ySplit="6" topLeftCell="A7" activePane="bottomLeft" state="frozen"/>
      <selection pane="bottomLeft" activeCell="B4" sqref="B4:B6"/>
    </sheetView>
  </sheetViews>
  <sheetFormatPr baseColWidth="10" defaultRowHeight="13.2"/>
  <cols>
    <col min="2" max="2" width="47.5546875" bestFit="1" customWidth="1"/>
    <col min="3" max="3" width="12" bestFit="1" customWidth="1"/>
    <col min="4" max="9" width="11.5546875" bestFit="1" customWidth="1"/>
    <col min="10" max="10" width="12.5546875" customWidth="1"/>
    <col min="11" max="11" width="13.109375" customWidth="1"/>
    <col min="12" max="12" width="14.21875" customWidth="1"/>
    <col min="13" max="13" width="13.109375" customWidth="1"/>
  </cols>
  <sheetData>
    <row r="2" spans="2:13" ht="15">
      <c r="B2" s="493" t="s">
        <v>301</v>
      </c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</row>
    <row r="3" spans="2:13" ht="20.25" customHeight="1" thickBot="1">
      <c r="B3" s="489" t="s">
        <v>1118</v>
      </c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</row>
    <row r="4" spans="2:13" ht="26.25" customHeight="1" thickTop="1">
      <c r="B4" s="503" t="s">
        <v>450</v>
      </c>
      <c r="C4" s="484" t="s">
        <v>4</v>
      </c>
      <c r="D4" s="570" t="s">
        <v>1354</v>
      </c>
      <c r="E4" s="570" t="s">
        <v>1355</v>
      </c>
      <c r="F4" s="570" t="s">
        <v>1356</v>
      </c>
      <c r="G4" s="570" t="s">
        <v>1357</v>
      </c>
      <c r="H4" s="570" t="s">
        <v>1358</v>
      </c>
      <c r="I4" s="570" t="s">
        <v>1359</v>
      </c>
      <c r="J4" s="570" t="s">
        <v>1360</v>
      </c>
      <c r="K4" s="570" t="s">
        <v>1361</v>
      </c>
      <c r="L4" s="570" t="s">
        <v>1362</v>
      </c>
      <c r="M4" s="570" t="s">
        <v>1363</v>
      </c>
    </row>
    <row r="5" spans="2:13" ht="20.25" customHeight="1" thickBot="1">
      <c r="B5" s="525"/>
      <c r="C5" s="542"/>
      <c r="D5" s="547"/>
      <c r="E5" s="547" t="s">
        <v>451</v>
      </c>
      <c r="F5" s="547"/>
      <c r="G5" s="547" t="s">
        <v>451</v>
      </c>
      <c r="H5" s="547" t="s">
        <v>451</v>
      </c>
      <c r="I5" s="547" t="s">
        <v>451</v>
      </c>
      <c r="J5" s="547" t="s">
        <v>451</v>
      </c>
      <c r="K5" s="547" t="s">
        <v>451</v>
      </c>
      <c r="L5" s="547" t="s">
        <v>451</v>
      </c>
      <c r="M5" s="547"/>
    </row>
    <row r="6" spans="2:13" ht="14.4" thickTop="1" thickBot="1">
      <c r="B6" s="511"/>
      <c r="C6" s="485"/>
      <c r="D6" s="299" t="s">
        <v>452</v>
      </c>
      <c r="E6" s="299" t="s">
        <v>453</v>
      </c>
      <c r="F6" s="299" t="s">
        <v>454</v>
      </c>
      <c r="G6" s="299" t="s">
        <v>455</v>
      </c>
      <c r="H6" s="299" t="s">
        <v>456</v>
      </c>
      <c r="I6" s="299" t="s">
        <v>457</v>
      </c>
      <c r="J6" s="299" t="s">
        <v>458</v>
      </c>
      <c r="K6" s="299" t="s">
        <v>459</v>
      </c>
      <c r="L6" s="299" t="s">
        <v>460</v>
      </c>
      <c r="M6" s="299" t="s">
        <v>461</v>
      </c>
    </row>
    <row r="7" spans="2:13" ht="14.4" thickTop="1" thickBot="1">
      <c r="B7" s="262" t="s">
        <v>462</v>
      </c>
      <c r="C7" s="382">
        <f t="shared" ref="C7:M7" si="0">+C9+C13</f>
        <v>168614</v>
      </c>
      <c r="D7" s="382">
        <f t="shared" si="0"/>
        <v>41154</v>
      </c>
      <c r="E7" s="382">
        <f t="shared" si="0"/>
        <v>26352</v>
      </c>
      <c r="F7" s="382">
        <f t="shared" si="0"/>
        <v>23748</v>
      </c>
      <c r="G7" s="382">
        <f t="shared" si="0"/>
        <v>22511</v>
      </c>
      <c r="H7" s="382">
        <f t="shared" si="0"/>
        <v>18025</v>
      </c>
      <c r="I7" s="382">
        <f t="shared" si="0"/>
        <v>14011</v>
      </c>
      <c r="J7" s="382">
        <f t="shared" si="0"/>
        <v>10128</v>
      </c>
      <c r="K7" s="382">
        <f t="shared" si="0"/>
        <v>7305</v>
      </c>
      <c r="L7" s="382">
        <f t="shared" si="0"/>
        <v>4031</v>
      </c>
      <c r="M7" s="382">
        <f t="shared" si="0"/>
        <v>1349</v>
      </c>
    </row>
    <row r="8" spans="2:13" ht="14.4" thickTop="1" thickBot="1">
      <c r="B8" s="262"/>
      <c r="C8" s="382"/>
      <c r="D8" s="382"/>
      <c r="E8" s="382"/>
      <c r="F8" s="382"/>
      <c r="G8" s="382"/>
      <c r="H8" s="382"/>
      <c r="I8" s="382"/>
      <c r="J8" s="382"/>
      <c r="K8" s="382"/>
      <c r="L8" s="382"/>
      <c r="M8" s="382"/>
    </row>
    <row r="9" spans="2:13" ht="14.4" thickTop="1" thickBot="1">
      <c r="B9" s="262" t="s">
        <v>463</v>
      </c>
      <c r="C9" s="382">
        <f t="shared" ref="C9:M9" si="1">+C11-C10</f>
        <v>16326</v>
      </c>
      <c r="D9" s="382">
        <f t="shared" si="1"/>
        <v>2149</v>
      </c>
      <c r="E9" s="382">
        <f t="shared" si="1"/>
        <v>1422</v>
      </c>
      <c r="F9" s="382">
        <f t="shared" si="1"/>
        <v>3782</v>
      </c>
      <c r="G9" s="382">
        <f t="shared" si="1"/>
        <v>2019</v>
      </c>
      <c r="H9" s="382">
        <f t="shared" si="1"/>
        <v>2197</v>
      </c>
      <c r="I9" s="382">
        <f t="shared" si="1"/>
        <v>1670</v>
      </c>
      <c r="J9" s="382">
        <f t="shared" si="1"/>
        <v>1354</v>
      </c>
      <c r="K9" s="382">
        <f t="shared" si="1"/>
        <v>678</v>
      </c>
      <c r="L9" s="382">
        <f t="shared" si="1"/>
        <v>659</v>
      </c>
      <c r="M9" s="382">
        <f t="shared" si="1"/>
        <v>396</v>
      </c>
    </row>
    <row r="10" spans="2:13" ht="14.4" thickTop="1" thickBot="1">
      <c r="B10" s="262" t="s">
        <v>265</v>
      </c>
      <c r="C10" s="382">
        <v>1873372</v>
      </c>
      <c r="D10" s="382">
        <v>185726</v>
      </c>
      <c r="E10" s="382">
        <v>180158</v>
      </c>
      <c r="F10" s="382">
        <v>193542</v>
      </c>
      <c r="G10" s="382">
        <v>187011</v>
      </c>
      <c r="H10" s="382">
        <v>186691</v>
      </c>
      <c r="I10" s="382">
        <v>187406</v>
      </c>
      <c r="J10" s="382">
        <v>187620</v>
      </c>
      <c r="K10" s="382">
        <v>188197</v>
      </c>
      <c r="L10" s="382">
        <v>188315</v>
      </c>
      <c r="M10" s="382">
        <v>188706</v>
      </c>
    </row>
    <row r="11" spans="2:13" ht="14.4" thickTop="1" thickBot="1">
      <c r="B11" s="262" t="s">
        <v>266</v>
      </c>
      <c r="C11" s="382">
        <v>1889698</v>
      </c>
      <c r="D11" s="382">
        <v>187875</v>
      </c>
      <c r="E11" s="382">
        <v>181580</v>
      </c>
      <c r="F11" s="382">
        <v>197324</v>
      </c>
      <c r="G11" s="382">
        <v>189030</v>
      </c>
      <c r="H11" s="382">
        <v>188888</v>
      </c>
      <c r="I11" s="382">
        <v>189076</v>
      </c>
      <c r="J11" s="382">
        <v>188974</v>
      </c>
      <c r="K11" s="382">
        <v>188875</v>
      </c>
      <c r="L11" s="382">
        <v>188974</v>
      </c>
      <c r="M11" s="382">
        <v>189102</v>
      </c>
    </row>
    <row r="12" spans="2:13" ht="14.4" thickTop="1" thickBot="1">
      <c r="B12" s="262"/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</row>
    <row r="13" spans="2:13" ht="14.4" thickTop="1" thickBot="1">
      <c r="B13" s="262" t="s">
        <v>464</v>
      </c>
      <c r="C13" s="382">
        <f>+C14+C15+C16</f>
        <v>152288</v>
      </c>
      <c r="D13" s="382">
        <f t="shared" ref="D13:M13" si="2">+D14+D15+D16</f>
        <v>39005</v>
      </c>
      <c r="E13" s="382">
        <f t="shared" si="2"/>
        <v>24930</v>
      </c>
      <c r="F13" s="382">
        <f t="shared" si="2"/>
        <v>19966</v>
      </c>
      <c r="G13" s="382">
        <f t="shared" si="2"/>
        <v>20492</v>
      </c>
      <c r="H13" s="382">
        <f t="shared" si="2"/>
        <v>15828</v>
      </c>
      <c r="I13" s="382">
        <f t="shared" si="2"/>
        <v>12341</v>
      </c>
      <c r="J13" s="382">
        <f t="shared" si="2"/>
        <v>8774</v>
      </c>
      <c r="K13" s="382">
        <f t="shared" si="2"/>
        <v>6627</v>
      </c>
      <c r="L13" s="382">
        <f t="shared" si="2"/>
        <v>3372</v>
      </c>
      <c r="M13" s="382">
        <f t="shared" si="2"/>
        <v>953</v>
      </c>
    </row>
    <row r="14" spans="2:13" ht="14.4" thickTop="1" thickBot="1">
      <c r="B14" s="262" t="s">
        <v>175</v>
      </c>
      <c r="C14" s="382">
        <v>135204</v>
      </c>
      <c r="D14" s="382">
        <v>37177</v>
      </c>
      <c r="E14" s="382">
        <v>22509</v>
      </c>
      <c r="F14" s="382">
        <v>17473</v>
      </c>
      <c r="G14" s="382">
        <v>18060</v>
      </c>
      <c r="H14" s="382">
        <v>12885</v>
      </c>
      <c r="I14" s="382">
        <v>10737</v>
      </c>
      <c r="J14" s="382">
        <v>6896</v>
      </c>
      <c r="K14" s="382">
        <v>6308</v>
      </c>
      <c r="L14" s="382">
        <v>2361</v>
      </c>
      <c r="M14" s="382">
        <v>798</v>
      </c>
    </row>
    <row r="15" spans="2:13" ht="16.2" thickTop="1" thickBot="1">
      <c r="B15" s="262" t="s">
        <v>947</v>
      </c>
      <c r="C15" s="382">
        <v>10938</v>
      </c>
      <c r="D15" s="382">
        <v>1460</v>
      </c>
      <c r="E15" s="382">
        <v>1555</v>
      </c>
      <c r="F15" s="382">
        <v>1804</v>
      </c>
      <c r="G15" s="382">
        <v>1771</v>
      </c>
      <c r="H15" s="382">
        <v>1700</v>
      </c>
      <c r="I15" s="382">
        <v>1036</v>
      </c>
      <c r="J15" s="382">
        <v>922</v>
      </c>
      <c r="K15" s="382">
        <v>149</v>
      </c>
      <c r="L15" s="382">
        <v>541</v>
      </c>
      <c r="M15" s="382">
        <v>0</v>
      </c>
    </row>
    <row r="16" spans="2:13" ht="16.2" thickTop="1" thickBot="1">
      <c r="B16" s="262" t="s">
        <v>948</v>
      </c>
      <c r="C16" s="382">
        <v>6146</v>
      </c>
      <c r="D16" s="382">
        <v>368</v>
      </c>
      <c r="E16" s="382">
        <v>866</v>
      </c>
      <c r="F16" s="382">
        <v>689</v>
      </c>
      <c r="G16" s="382">
        <v>661</v>
      </c>
      <c r="H16" s="382">
        <v>1243</v>
      </c>
      <c r="I16" s="382">
        <v>568</v>
      </c>
      <c r="J16" s="382">
        <v>956</v>
      </c>
      <c r="K16" s="382">
        <v>170</v>
      </c>
      <c r="L16" s="382">
        <v>470</v>
      </c>
      <c r="M16" s="382">
        <v>155</v>
      </c>
    </row>
    <row r="17" spans="2:13" ht="15" thickTop="1" thickBot="1">
      <c r="B17" s="308"/>
      <c r="C17" s="309"/>
      <c r="D17" s="309"/>
      <c r="E17" s="309"/>
      <c r="F17" s="309"/>
      <c r="G17" s="309"/>
      <c r="H17" s="309"/>
      <c r="I17" s="309"/>
      <c r="J17" s="309"/>
      <c r="K17" s="309"/>
      <c r="L17" s="309"/>
      <c r="M17" s="309"/>
    </row>
    <row r="18" spans="2:13" ht="14.4" thickTop="1" thickBot="1">
      <c r="B18" s="472" t="s">
        <v>1096</v>
      </c>
      <c r="C18" s="473"/>
      <c r="D18" s="473"/>
      <c r="E18" s="473"/>
      <c r="F18" s="473"/>
      <c r="G18" s="473"/>
      <c r="H18" s="473"/>
      <c r="I18" s="473"/>
      <c r="J18" s="473"/>
      <c r="K18" s="473"/>
      <c r="L18" s="473"/>
      <c r="M18" s="473"/>
    </row>
    <row r="19" spans="2:13" ht="14.4" thickTop="1" thickBot="1">
      <c r="B19" s="472" t="s">
        <v>946</v>
      </c>
      <c r="C19" s="473"/>
      <c r="D19" s="473"/>
      <c r="E19" s="473"/>
      <c r="F19" s="473"/>
      <c r="G19" s="473"/>
      <c r="H19" s="473"/>
      <c r="I19" s="473"/>
      <c r="J19" s="473"/>
      <c r="K19" s="473"/>
      <c r="L19" s="473"/>
      <c r="M19" s="473"/>
    </row>
    <row r="20" spans="2:13" ht="14.4" thickTop="1" thickBot="1">
      <c r="B20" s="472" t="s">
        <v>1068</v>
      </c>
      <c r="C20" s="473"/>
      <c r="D20" s="473"/>
      <c r="E20" s="473"/>
      <c r="F20" s="473"/>
      <c r="G20" s="473"/>
      <c r="H20" s="473"/>
      <c r="I20" s="473"/>
      <c r="J20" s="473"/>
      <c r="K20" s="473"/>
      <c r="L20" s="473"/>
      <c r="M20" s="473"/>
    </row>
    <row r="21" spans="2:13" ht="13.8" thickTop="1"/>
    <row r="23" spans="2:13">
      <c r="B23" s="400"/>
    </row>
    <row r="25" spans="2:13">
      <c r="B25" s="396"/>
    </row>
    <row r="29" spans="2:13">
      <c r="B29" s="396"/>
    </row>
  </sheetData>
  <mergeCells count="17">
    <mergeCell ref="B19:M19"/>
    <mergeCell ref="B20:M20"/>
    <mergeCell ref="J4:J5"/>
    <mergeCell ref="K4:K5"/>
    <mergeCell ref="L4:L5"/>
    <mergeCell ref="M4:M5"/>
    <mergeCell ref="B18:M18"/>
    <mergeCell ref="B2:M2"/>
    <mergeCell ref="B3:M3"/>
    <mergeCell ref="B4:B6"/>
    <mergeCell ref="C4:C6"/>
    <mergeCell ref="D4:D5"/>
    <mergeCell ref="E4:E5"/>
    <mergeCell ref="F4:F5"/>
    <mergeCell ref="G4:G5"/>
    <mergeCell ref="H4:H5"/>
    <mergeCell ref="I4:I5"/>
  </mergeCells>
  <hyperlinks>
    <hyperlink ref="B3:M3" location="'Capitulo 3'!B37" display="Distribución del faltante de vivienda, cuantitativo y cualitativo, por decil de ingreso neto total del hogar. 2024." xr:uid="{00000000-0004-0000-2100-000000000000}"/>
  </hyperlinks>
  <pageMargins left="0.7" right="0.7" top="0.75" bottom="0.75" header="0.3" footer="0.3"/>
  <pageSetup orientation="portrait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B43E97"/>
  </sheetPr>
  <dimension ref="A1:I44"/>
  <sheetViews>
    <sheetView showGridLines="0" topLeftCell="A13" workbookViewId="0">
      <selection activeCell="A17" sqref="A17:I17"/>
    </sheetView>
  </sheetViews>
  <sheetFormatPr baseColWidth="10" defaultColWidth="11.44140625" defaultRowHeight="13.2"/>
  <cols>
    <col min="1" max="1" width="14.6640625" style="3" customWidth="1"/>
    <col min="2" max="6" width="11.44140625" style="3"/>
    <col min="7" max="7" width="25.109375" style="3" customWidth="1"/>
    <col min="8" max="16384" width="11.44140625" style="3"/>
  </cols>
  <sheetData>
    <row r="1" spans="1:9" hidden="1"/>
    <row r="2" spans="1:9" hidden="1"/>
    <row r="3" spans="1:9" hidden="1"/>
    <row r="4" spans="1:9" hidden="1"/>
    <row r="5" spans="1:9" hidden="1"/>
    <row r="6" spans="1:9" hidden="1"/>
    <row r="7" spans="1:9" hidden="1"/>
    <row r="8" spans="1:9" hidden="1"/>
    <row r="9" spans="1:9" hidden="1"/>
    <row r="10" spans="1:9" hidden="1"/>
    <row r="11" spans="1:9" hidden="1"/>
    <row r="12" spans="1:9" hidden="1"/>
    <row r="15" spans="1:9" ht="39.75" customHeight="1">
      <c r="A15" s="452" t="s">
        <v>415</v>
      </c>
      <c r="B15" s="452"/>
      <c r="C15" s="452"/>
      <c r="D15" s="452"/>
      <c r="E15" s="452"/>
      <c r="F15" s="452"/>
      <c r="G15" s="452"/>
      <c r="H15" s="452"/>
      <c r="I15" s="452"/>
    </row>
    <row r="16" spans="1:9">
      <c r="A16" s="227"/>
      <c r="B16" s="227"/>
      <c r="C16" s="227"/>
      <c r="D16" s="227"/>
      <c r="E16" s="227"/>
      <c r="F16" s="227"/>
      <c r="G16" s="227"/>
      <c r="H16" s="227"/>
      <c r="I16" s="227"/>
    </row>
    <row r="17" spans="1:9" ht="21.75" customHeight="1">
      <c r="A17" s="455" t="s">
        <v>436</v>
      </c>
      <c r="B17" s="455"/>
      <c r="C17" s="455"/>
      <c r="D17" s="455"/>
      <c r="E17" s="455"/>
      <c r="F17" s="455"/>
      <c r="G17" s="455"/>
      <c r="H17" s="455"/>
      <c r="I17" s="455"/>
    </row>
    <row r="18" spans="1:9">
      <c r="A18" s="227"/>
      <c r="B18" s="232"/>
      <c r="C18" s="232"/>
      <c r="D18" s="232"/>
      <c r="E18" s="232"/>
      <c r="F18" s="232"/>
      <c r="G18" s="232"/>
      <c r="H18" s="232"/>
      <c r="I18" s="232"/>
    </row>
    <row r="19" spans="1:9" ht="14.25" customHeight="1">
      <c r="A19" s="229" t="s">
        <v>963</v>
      </c>
      <c r="B19" s="582" t="s">
        <v>1119</v>
      </c>
      <c r="C19" s="582"/>
      <c r="D19" s="582"/>
      <c r="E19" s="582"/>
      <c r="F19" s="582"/>
      <c r="G19" s="582"/>
      <c r="H19" s="582"/>
      <c r="I19" s="582"/>
    </row>
    <row r="20" spans="1:9" ht="14.25" customHeight="1">
      <c r="A20" s="229" t="s">
        <v>304</v>
      </c>
      <c r="B20" s="582" t="s">
        <v>1121</v>
      </c>
      <c r="C20" s="582"/>
      <c r="D20" s="582"/>
      <c r="E20" s="582"/>
      <c r="F20" s="582"/>
      <c r="G20" s="582"/>
      <c r="H20" s="582"/>
      <c r="I20" s="582"/>
    </row>
    <row r="21" spans="1:9" ht="14.25" customHeight="1">
      <c r="A21" s="229" t="s">
        <v>305</v>
      </c>
      <c r="B21" s="582" t="s">
        <v>1122</v>
      </c>
      <c r="C21" s="582"/>
      <c r="D21" s="582"/>
      <c r="E21" s="582"/>
      <c r="F21" s="582"/>
      <c r="G21" s="582"/>
      <c r="H21" s="582"/>
      <c r="I21" s="582"/>
    </row>
    <row r="22" spans="1:9" ht="14.25" customHeight="1">
      <c r="A22" s="229" t="s">
        <v>306</v>
      </c>
      <c r="B22" s="582" t="s">
        <v>1123</v>
      </c>
      <c r="C22" s="582"/>
      <c r="D22" s="582"/>
      <c r="E22" s="582"/>
      <c r="F22" s="582"/>
      <c r="G22" s="582"/>
      <c r="H22" s="582"/>
      <c r="I22" s="582"/>
    </row>
    <row r="23" spans="1:9" ht="14.25" customHeight="1">
      <c r="A23" s="229" t="s">
        <v>307</v>
      </c>
      <c r="B23" s="582" t="s">
        <v>1124</v>
      </c>
      <c r="C23" s="582"/>
      <c r="D23" s="582"/>
      <c r="E23" s="582"/>
      <c r="F23" s="582"/>
      <c r="G23" s="582"/>
      <c r="H23" s="582"/>
      <c r="I23" s="582"/>
    </row>
    <row r="24" spans="1:9" ht="14.25" customHeight="1">
      <c r="A24" s="229" t="s">
        <v>308</v>
      </c>
      <c r="B24" s="582" t="s">
        <v>1125</v>
      </c>
      <c r="C24" s="582"/>
      <c r="D24" s="582"/>
      <c r="E24" s="582"/>
      <c r="F24" s="582"/>
      <c r="G24" s="582"/>
      <c r="H24" s="582"/>
      <c r="I24" s="582"/>
    </row>
    <row r="25" spans="1:9" ht="13.2" customHeight="1">
      <c r="A25" s="229" t="s">
        <v>309</v>
      </c>
      <c r="B25" s="582" t="s">
        <v>1126</v>
      </c>
      <c r="C25" s="582"/>
      <c r="D25" s="582"/>
      <c r="E25" s="582"/>
      <c r="F25" s="582"/>
      <c r="G25" s="582"/>
      <c r="H25" s="582"/>
      <c r="I25" s="582"/>
    </row>
    <row r="26" spans="1:9" ht="14.25" customHeight="1">
      <c r="A26" s="229" t="s">
        <v>310</v>
      </c>
      <c r="B26" s="582" t="s">
        <v>1127</v>
      </c>
      <c r="C26" s="582"/>
      <c r="D26" s="582"/>
      <c r="E26" s="582"/>
      <c r="F26" s="582"/>
      <c r="G26" s="582"/>
      <c r="H26" s="582"/>
      <c r="I26" s="582"/>
    </row>
    <row r="27" spans="1:9" ht="14.25" customHeight="1">
      <c r="A27" s="229" t="s">
        <v>311</v>
      </c>
      <c r="B27" s="582" t="s">
        <v>1128</v>
      </c>
      <c r="C27" s="582"/>
      <c r="D27" s="582"/>
      <c r="E27" s="582"/>
      <c r="F27" s="582"/>
      <c r="G27" s="582"/>
      <c r="H27" s="582"/>
      <c r="I27" s="582"/>
    </row>
    <row r="28" spans="1:9" ht="14.25" customHeight="1">
      <c r="A28" s="229" t="s">
        <v>312</v>
      </c>
      <c r="B28" s="582" t="s">
        <v>1129</v>
      </c>
      <c r="C28" s="582"/>
      <c r="D28" s="582"/>
      <c r="E28" s="582"/>
      <c r="F28" s="582"/>
      <c r="G28" s="582"/>
      <c r="H28" s="582"/>
      <c r="I28" s="582"/>
    </row>
    <row r="29" spans="1:9" ht="14.25" customHeight="1">
      <c r="A29" s="229" t="s">
        <v>313</v>
      </c>
      <c r="B29" s="582" t="s">
        <v>1130</v>
      </c>
      <c r="C29" s="582"/>
      <c r="D29" s="582"/>
      <c r="E29" s="582"/>
      <c r="F29" s="582"/>
      <c r="G29" s="582"/>
      <c r="H29" s="582"/>
      <c r="I29" s="582"/>
    </row>
    <row r="30" spans="1:9" ht="14.25" customHeight="1">
      <c r="A30" s="229" t="s">
        <v>314</v>
      </c>
      <c r="B30" s="582" t="s">
        <v>1131</v>
      </c>
      <c r="C30" s="582"/>
      <c r="D30" s="582"/>
      <c r="E30" s="582"/>
      <c r="F30" s="582"/>
      <c r="G30" s="582"/>
      <c r="H30" s="582"/>
      <c r="I30" s="582"/>
    </row>
    <row r="31" spans="1:9" ht="14.25" customHeight="1">
      <c r="A31" s="229" t="s">
        <v>315</v>
      </c>
      <c r="B31" s="582" t="s">
        <v>1132</v>
      </c>
      <c r="C31" s="582"/>
      <c r="D31" s="582"/>
      <c r="E31" s="582"/>
      <c r="F31" s="582"/>
      <c r="G31" s="582"/>
      <c r="H31" s="582"/>
      <c r="I31" s="582"/>
    </row>
    <row r="32" spans="1:9" ht="14.25" customHeight="1">
      <c r="A32" s="229" t="s">
        <v>316</v>
      </c>
      <c r="B32" s="582" t="s">
        <v>1133</v>
      </c>
      <c r="C32" s="582"/>
      <c r="D32" s="582"/>
      <c r="E32" s="582"/>
      <c r="F32" s="582"/>
      <c r="G32" s="582"/>
      <c r="H32" s="582"/>
      <c r="I32" s="582"/>
    </row>
    <row r="33" spans="1:9" ht="14.25" customHeight="1">
      <c r="A33" s="229" t="s">
        <v>317</v>
      </c>
      <c r="B33" s="582" t="s">
        <v>1134</v>
      </c>
      <c r="C33" s="582"/>
      <c r="D33" s="582"/>
      <c r="E33" s="582"/>
      <c r="F33" s="582"/>
      <c r="G33" s="582"/>
      <c r="H33" s="582"/>
      <c r="I33" s="582"/>
    </row>
    <row r="34" spans="1:9" ht="14.25" customHeight="1">
      <c r="A34" s="229" t="s">
        <v>318</v>
      </c>
      <c r="B34" s="582" t="s">
        <v>1135</v>
      </c>
      <c r="C34" s="582"/>
      <c r="D34" s="582"/>
      <c r="E34" s="582"/>
      <c r="F34" s="582"/>
      <c r="G34" s="582"/>
      <c r="H34" s="582"/>
      <c r="I34" s="582"/>
    </row>
    <row r="35" spans="1:9" ht="14.25" customHeight="1">
      <c r="A35" s="229" t="s">
        <v>449</v>
      </c>
      <c r="B35" s="582" t="s">
        <v>1137</v>
      </c>
      <c r="C35" s="582"/>
      <c r="D35" s="582"/>
      <c r="E35" s="582"/>
      <c r="F35" s="582"/>
      <c r="G35" s="582"/>
      <c r="H35" s="582"/>
      <c r="I35" s="582"/>
    </row>
    <row r="36" spans="1:9" ht="14.25" customHeight="1">
      <c r="A36" s="229" t="s">
        <v>508</v>
      </c>
      <c r="B36" s="582" t="s">
        <v>1138</v>
      </c>
      <c r="C36" s="582"/>
      <c r="D36" s="582"/>
      <c r="E36" s="582"/>
      <c r="F36" s="582"/>
      <c r="G36" s="582"/>
      <c r="H36" s="582"/>
      <c r="I36" s="582"/>
    </row>
    <row r="37" spans="1:9" ht="14.25" customHeight="1">
      <c r="A37" s="229" t="s">
        <v>509</v>
      </c>
      <c r="B37" s="582" t="s">
        <v>1140</v>
      </c>
      <c r="C37" s="582"/>
      <c r="D37" s="582"/>
      <c r="E37" s="582"/>
      <c r="F37" s="582"/>
      <c r="G37" s="582"/>
      <c r="H37" s="582"/>
      <c r="I37" s="582"/>
    </row>
    <row r="38" spans="1:9" ht="14.25" customHeight="1">
      <c r="A38" s="229" t="s">
        <v>510</v>
      </c>
      <c r="B38" s="582" t="s">
        <v>1142</v>
      </c>
      <c r="C38" s="582"/>
      <c r="D38" s="582"/>
      <c r="E38" s="582"/>
      <c r="F38" s="582"/>
      <c r="G38" s="582"/>
      <c r="H38" s="582"/>
      <c r="I38" s="582"/>
    </row>
    <row r="39" spans="1:9" ht="14.25" customHeight="1">
      <c r="A39" s="229" t="s">
        <v>512</v>
      </c>
      <c r="B39" s="582" t="s">
        <v>1144</v>
      </c>
      <c r="C39" s="582"/>
      <c r="D39" s="582"/>
      <c r="E39" s="582"/>
      <c r="F39" s="582"/>
      <c r="G39" s="582"/>
      <c r="H39" s="582"/>
      <c r="I39" s="582"/>
    </row>
    <row r="40" spans="1:9" ht="14.25" customHeight="1">
      <c r="A40" s="229" t="s">
        <v>513</v>
      </c>
      <c r="B40" s="582" t="s">
        <v>1145</v>
      </c>
      <c r="C40" s="582"/>
      <c r="D40" s="582"/>
      <c r="E40" s="582"/>
      <c r="F40" s="582"/>
      <c r="G40" s="582"/>
      <c r="H40" s="582"/>
      <c r="I40" s="582"/>
    </row>
    <row r="41" spans="1:9" ht="14.25" customHeight="1">
      <c r="A41" s="229" t="s">
        <v>514</v>
      </c>
      <c r="B41" s="582" t="s">
        <v>1147</v>
      </c>
      <c r="C41" s="582"/>
      <c r="D41" s="582"/>
      <c r="E41" s="582"/>
      <c r="F41" s="582"/>
      <c r="G41" s="582"/>
      <c r="H41" s="582"/>
      <c r="I41" s="582"/>
    </row>
    <row r="42" spans="1:9">
      <c r="A42" s="229" t="s">
        <v>515</v>
      </c>
      <c r="B42" s="582" t="s">
        <v>1151</v>
      </c>
      <c r="C42" s="582"/>
      <c r="D42" s="582"/>
      <c r="E42" s="582"/>
      <c r="F42" s="582"/>
      <c r="G42" s="582"/>
      <c r="H42" s="582"/>
      <c r="I42" s="582"/>
    </row>
    <row r="44" spans="1:9" ht="49.5" customHeight="1">
      <c r="A44" s="581" t="s">
        <v>960</v>
      </c>
      <c r="B44" s="581"/>
      <c r="C44" s="581"/>
      <c r="D44" s="581"/>
      <c r="E44" s="581"/>
      <c r="F44" s="581"/>
      <c r="G44" s="581"/>
      <c r="H44" s="581"/>
      <c r="I44" s="581"/>
    </row>
  </sheetData>
  <mergeCells count="27">
    <mergeCell ref="B22:I22"/>
    <mergeCell ref="B25:I25"/>
    <mergeCell ref="B36:I36"/>
    <mergeCell ref="B37:I37"/>
    <mergeCell ref="B23:I23"/>
    <mergeCell ref="B24:I24"/>
    <mergeCell ref="B26:I26"/>
    <mergeCell ref="B27:I27"/>
    <mergeCell ref="B28:I28"/>
    <mergeCell ref="B29:I29"/>
    <mergeCell ref="A17:I17"/>
    <mergeCell ref="B19:I19"/>
    <mergeCell ref="A15:I15"/>
    <mergeCell ref="B20:I20"/>
    <mergeCell ref="B21:I21"/>
    <mergeCell ref="A44:I44"/>
    <mergeCell ref="B39:I39"/>
    <mergeCell ref="B40:I40"/>
    <mergeCell ref="B30:I30"/>
    <mergeCell ref="B31:I31"/>
    <mergeCell ref="B32:I32"/>
    <mergeCell ref="B33:I33"/>
    <mergeCell ref="B34:I34"/>
    <mergeCell ref="B41:I41"/>
    <mergeCell ref="B35:I35"/>
    <mergeCell ref="B42:I42"/>
    <mergeCell ref="B38:I38"/>
  </mergeCells>
  <phoneticPr fontId="101" type="noConversion"/>
  <hyperlinks>
    <hyperlink ref="A15:I15" location="'Compendio de Vivienda 2024'!E32" display="Capítulo 4: Aporte del SFNV al área habitacional  " xr:uid="{00000000-0004-0000-2300-000000000000}"/>
    <hyperlink ref="B19:I19" location="'c31 g14'!B3" display="Número y monto de los Bonos Familiares de Vivienda (BFV) pagados. 2010-2024." xr:uid="{00000000-0004-0000-2300-000001000000}"/>
    <hyperlink ref="B20:I20" location="'c32g15'!B3" display="Número de BFV pagados por entidad autorizada. 2005-2018." xr:uid="{00000000-0004-0000-2300-000002000000}"/>
    <hyperlink ref="B21:I21" location="'c33g16'!B3" display="Número de BFV pagados por estrato. 2020-2025." xr:uid="{00000000-0004-0000-2300-000003000000}"/>
    <hyperlink ref="B22:I22" location="'c34g17'!B3" display="Número de BFV pagados por modalidad de presupuesto. 2020-2024." xr:uid="{00000000-0004-0000-2300-000004000000}"/>
    <hyperlink ref="B23:I23" location="'c35g18'!B3" display="Número de BFV pagados por propósito. 2005-2018." xr:uid="{00000000-0004-0000-2300-000005000000}"/>
    <hyperlink ref="B24:I24" location="'c36'!B3" display="Número de BFV pagados por género del jefe de familia. 2005-2018." xr:uid="{00000000-0004-0000-2300-000006000000}"/>
    <hyperlink ref="B26:I26" location="'c38'!B3" display="Número de BFV pagados a nacionales y extranjeros. 2005-2018." xr:uid="{00000000-0004-0000-2300-000007000000}"/>
    <hyperlink ref="B27:I27" location="'c39'!B3" display="Número de BFV pagados según cantón. Provincia de San José. 2010-2018." xr:uid="{00000000-0004-0000-2300-000008000000}"/>
    <hyperlink ref="B28:I28" location="'c40'!B3" display="Número de BFV pagados según cantón. Provincia de Alajuela. 2010-2018." xr:uid="{00000000-0004-0000-2300-000009000000}"/>
    <hyperlink ref="B29:I29" location="'c41'!B3" display="Número de BFV pagados por cantón. Provincia de Cartago. 2010-2018." xr:uid="{00000000-0004-0000-2300-00000A000000}"/>
    <hyperlink ref="B30:I30" location="'c42'!B3" display="Número de BFV pagados por cantón. Provincia de Heredia. 2010-2018." xr:uid="{00000000-0004-0000-2300-00000B000000}"/>
    <hyperlink ref="B31:I31" location="'c43'!B3" display="Número de BFV pagados por cantón. Provincia de Guanacaste. 2010-2018." xr:uid="{00000000-0004-0000-2300-00000C000000}"/>
    <hyperlink ref="B32:I32" location="'c44'!B3" display="Número de BFV pagados por cantón. Provincia de Puntarenas. 2010-2018." xr:uid="{00000000-0004-0000-2300-00000D000000}"/>
    <hyperlink ref="B33:I33" location="'c45'!B3" display="Número de BFV pagados por cantón. Provincia de Limón. 2010-2018." xr:uid="{00000000-0004-0000-2300-00000E000000}"/>
    <hyperlink ref="B34:I34" location="'c46g20'!B3" display="Número de BFV pagados dentro y fuera del Gran Área Metropolitana. 2020-2024." xr:uid="{00000000-0004-0000-2300-00000F000000}"/>
    <hyperlink ref="B35:I35" location="'c47g21'!B3" display="Número y monto de BFV pagados según región. 2024." xr:uid="{00000000-0004-0000-2300-000010000000}"/>
    <hyperlink ref="B36:I36" location="'c48'!B3" display="Número y monto de BFV pagados en la Región Central, según cantón. 2018." xr:uid="{00000000-0004-0000-2300-000011000000}"/>
    <hyperlink ref="B37:I37" location="'c49'!B3" display="Número y monto de BFV pagados en la Región Chorotega, según cantón. 2018." xr:uid="{00000000-0004-0000-2300-000012000000}"/>
    <hyperlink ref="B38:I38" location="'c50'!B3" display="Número y monto de BFV pagados en la Región Pacífico Central, según cantón. 2018." xr:uid="{00000000-0004-0000-2300-000013000000}"/>
    <hyperlink ref="B39:I39" location="'c51'!B3" display="Número y monto de BFV pagados en la Región Brunca, según cantón. 2018." xr:uid="{00000000-0004-0000-2300-000014000000}"/>
    <hyperlink ref="B40:I40" location="'c52'!B3" display="Número y monto de BFV pagados en la Región Huetar Caribe, según cantón. 2018." xr:uid="{00000000-0004-0000-2300-000015000000}"/>
    <hyperlink ref="B41:I41" location="'c53'!B3" display="Número y monto de BFV pagados en la Región Huetar Norte, según cantón. 2018." xr:uid="{00000000-0004-0000-2300-000016000000}"/>
    <hyperlink ref="B25:I25" location="'c37g19'!B3" display="Número de BFV pagados por grupo de edad del jefe de familia. 2005-2018." xr:uid="{00000000-0004-0000-2300-000018000000}"/>
    <hyperlink ref="B42:I42" location="'c54'!B3" display="Número de BFV pagados por distrito. 2010-2018." xr:uid="{00000000-0004-0000-2300-000019000000}"/>
  </hyperlinks>
  <printOptions horizontalCentered="1" verticalCentered="1"/>
  <pageMargins left="0.75" right="0.75" top="0.98425196850393704" bottom="0.98425196850393704" header="0.59055118110236227" footer="0.59055118110236227"/>
  <pageSetup scale="75" orientation="landscape" horizontalDpi="180" verticalDpi="180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1:L41"/>
  <sheetViews>
    <sheetView showGridLines="0" zoomScaleNormal="100" workbookViewId="0">
      <pane ySplit="4" topLeftCell="A5" activePane="bottomLeft" state="frozen"/>
      <selection pane="bottomLeft" activeCell="B4" sqref="B4"/>
    </sheetView>
  </sheetViews>
  <sheetFormatPr baseColWidth="10" defaultColWidth="11.44140625" defaultRowHeight="13.2"/>
  <cols>
    <col min="1" max="2" width="11.44140625" style="22"/>
    <col min="3" max="3" width="12.88671875" style="22" bestFit="1" customWidth="1"/>
    <col min="4" max="4" width="24.6640625" style="22" customWidth="1"/>
    <col min="5" max="5" width="17.5546875" style="22" customWidth="1"/>
    <col min="6" max="6" width="16" style="22" customWidth="1"/>
    <col min="7" max="7" width="16.109375" style="22" customWidth="1"/>
    <col min="8" max="8" width="15.44140625" style="22" bestFit="1" customWidth="1"/>
    <col min="9" max="9" width="17.5546875" style="22" customWidth="1"/>
    <col min="10" max="16384" width="11.44140625" style="22"/>
  </cols>
  <sheetData>
    <row r="1" spans="2:12" ht="14.4">
      <c r="B1" s="25"/>
      <c r="C1" s="25"/>
      <c r="D1" s="25"/>
      <c r="E1" s="25"/>
      <c r="F1" s="25"/>
      <c r="G1" s="25"/>
      <c r="H1" s="126"/>
      <c r="I1" s="126"/>
      <c r="J1" s="24"/>
      <c r="K1" s="24"/>
    </row>
    <row r="2" spans="2:12" ht="15.75" customHeight="1">
      <c r="B2" s="468" t="s">
        <v>963</v>
      </c>
      <c r="C2" s="468"/>
      <c r="D2" s="468"/>
      <c r="E2" s="468"/>
      <c r="F2" s="468"/>
      <c r="G2" s="468"/>
      <c r="H2" s="468"/>
      <c r="I2" s="468"/>
      <c r="J2" s="24"/>
      <c r="K2" s="24"/>
    </row>
    <row r="3" spans="2:12" ht="22.5" customHeight="1" thickBot="1">
      <c r="B3" s="489" t="s">
        <v>1119</v>
      </c>
      <c r="C3" s="489"/>
      <c r="D3" s="489"/>
      <c r="E3" s="489"/>
      <c r="F3" s="489"/>
      <c r="G3" s="489"/>
      <c r="H3" s="489"/>
      <c r="I3" s="489"/>
      <c r="J3" s="24"/>
      <c r="K3" s="24"/>
    </row>
    <row r="4" spans="2:12" ht="76.8" thickTop="1" thickBot="1">
      <c r="B4" s="310" t="s">
        <v>10</v>
      </c>
      <c r="C4" s="310" t="s">
        <v>178</v>
      </c>
      <c r="D4" s="316" t="s">
        <v>950</v>
      </c>
      <c r="E4" s="316" t="s">
        <v>302</v>
      </c>
      <c r="F4" s="316" t="s">
        <v>1364</v>
      </c>
      <c r="G4" s="316" t="s">
        <v>951</v>
      </c>
      <c r="H4" s="316" t="s">
        <v>303</v>
      </c>
      <c r="I4" s="316" t="s">
        <v>179</v>
      </c>
      <c r="J4" s="24"/>
      <c r="K4" s="24"/>
    </row>
    <row r="5" spans="2:12" ht="15" thickTop="1" thickBot="1">
      <c r="B5" s="314">
        <v>2020</v>
      </c>
      <c r="C5" s="428">
        <v>12873</v>
      </c>
      <c r="D5" s="439">
        <f>120713878996.79/1000000</f>
        <v>120713.87899678999</v>
      </c>
      <c r="E5" s="439">
        <f>+(D5/C5)*1000000</f>
        <v>9377291.9285939559</v>
      </c>
      <c r="F5" s="315">
        <v>90.8</v>
      </c>
      <c r="G5" s="305">
        <f>+(D5/F5)*$F$10</f>
        <v>132944.8006572577</v>
      </c>
      <c r="H5" s="439">
        <f t="shared" ref="H5" si="0">+(G5/C5)*1000000</f>
        <v>10327414.018275281</v>
      </c>
      <c r="I5" s="270" t="s">
        <v>153</v>
      </c>
      <c r="J5" s="24"/>
      <c r="K5" s="24"/>
    </row>
    <row r="6" spans="2:12" ht="15" thickTop="1" thickBot="1">
      <c r="B6" s="314">
        <v>2021</v>
      </c>
      <c r="C6" s="428">
        <v>11428</v>
      </c>
      <c r="D6" s="439">
        <f>115648977578.24/1000000</f>
        <v>115648.97757824001</v>
      </c>
      <c r="E6" s="439">
        <f t="shared" ref="E6:E8" si="1">+(D6/C6)*1000000</f>
        <v>10119791.527672386</v>
      </c>
      <c r="F6" s="315">
        <v>92.3</v>
      </c>
      <c r="G6" s="305">
        <f t="shared" ref="G6:G10" si="2">+(D6/F6)*$F$10</f>
        <v>125296.83377924161</v>
      </c>
      <c r="H6" s="439">
        <f>+(G6/C6)*1000000</f>
        <v>10964021.156741478</v>
      </c>
      <c r="I6" s="270">
        <f>+(H6-H5)/H5</f>
        <v>6.1642453506721331E-2</v>
      </c>
      <c r="J6" s="24"/>
      <c r="K6" s="24"/>
      <c r="L6" s="17"/>
    </row>
    <row r="7" spans="2:12" ht="15" thickTop="1" thickBot="1">
      <c r="B7" s="314">
        <v>2022</v>
      </c>
      <c r="C7" s="428">
        <v>8369</v>
      </c>
      <c r="D7" s="439">
        <f>84603328618.62/1000000</f>
        <v>84603.328618619998</v>
      </c>
      <c r="E7" s="439">
        <f t="shared" si="1"/>
        <v>10109132.347785875</v>
      </c>
      <c r="F7" s="315">
        <v>100</v>
      </c>
      <c r="G7" s="305">
        <f t="shared" si="2"/>
        <v>84603.328618619998</v>
      </c>
      <c r="H7" s="439">
        <f>+(G7/C7)*1000000</f>
        <v>10109132.347785875</v>
      </c>
      <c r="I7" s="270">
        <f>+(H7-H6)/H6</f>
        <v>-7.7972196216527234E-2</v>
      </c>
      <c r="J7" s="24"/>
      <c r="K7" s="24"/>
      <c r="L7" s="17"/>
    </row>
    <row r="8" spans="2:12" ht="15" thickTop="1" thickBot="1">
      <c r="B8" s="314">
        <v>2023</v>
      </c>
      <c r="C8" s="428">
        <v>8222</v>
      </c>
      <c r="D8" s="439">
        <f>95207804623.64/1000000</f>
        <v>95207.804623639997</v>
      </c>
      <c r="E8" s="439">
        <f t="shared" si="1"/>
        <v>11579640.5526198</v>
      </c>
      <c r="F8" s="315">
        <v>100.5</v>
      </c>
      <c r="G8" s="305">
        <f t="shared" si="2"/>
        <v>94734.133953870638</v>
      </c>
      <c r="H8" s="439">
        <f>+(G8/C8)*1000000</f>
        <v>11522030.400616717</v>
      </c>
      <c r="I8" s="270">
        <f>+(H8-H7)/H7</f>
        <v>0.13976452223818175</v>
      </c>
      <c r="J8" s="24"/>
      <c r="K8" s="24"/>
      <c r="L8" s="17"/>
    </row>
    <row r="9" spans="2:12" ht="15" thickTop="1" thickBot="1">
      <c r="B9" s="314">
        <v>2024</v>
      </c>
      <c r="C9" s="428">
        <v>9320</v>
      </c>
      <c r="D9" s="439">
        <f>107408542840.7/1000000</f>
        <v>107408.5428407</v>
      </c>
      <c r="E9" s="439">
        <f>+(D9/C9)*1000000</f>
        <v>11524521.764023606</v>
      </c>
      <c r="F9" s="315">
        <v>100.1</v>
      </c>
      <c r="G9" s="305">
        <f t="shared" si="2"/>
        <v>107301.2415991009</v>
      </c>
      <c r="H9" s="439">
        <f>+(G9/C9)*1000000</f>
        <v>11513008.755268337</v>
      </c>
      <c r="I9" s="270">
        <f t="shared" ref="I9:I10" si="3">+(H9-H8)/H8</f>
        <v>-7.8299093429717956E-4</v>
      </c>
      <c r="J9" s="24"/>
      <c r="K9" s="24"/>
    </row>
    <row r="10" spans="2:12" ht="15" thickTop="1" thickBot="1">
      <c r="B10" s="314">
        <v>2025</v>
      </c>
      <c r="C10" s="428">
        <v>10596</v>
      </c>
      <c r="D10" s="439">
        <f>134549170454.04/1000000</f>
        <v>134549.17045404</v>
      </c>
      <c r="E10" s="439">
        <f>+(D10/C10)*1000000</f>
        <v>12698109.70687429</v>
      </c>
      <c r="F10" s="315">
        <v>100</v>
      </c>
      <c r="G10" s="305">
        <f t="shared" si="2"/>
        <v>134549.17045404</v>
      </c>
      <c r="H10" s="439">
        <f>+(G10/C10)*1000000</f>
        <v>12698109.70687429</v>
      </c>
      <c r="I10" s="270">
        <f t="shared" si="3"/>
        <v>0.10293581606664311</v>
      </c>
      <c r="J10" s="24"/>
      <c r="K10" s="24"/>
    </row>
    <row r="11" spans="2:12" ht="15" thickTop="1" thickBot="1">
      <c r="B11" s="311"/>
      <c r="C11" s="312"/>
      <c r="D11" s="402"/>
      <c r="E11" s="312"/>
      <c r="F11" s="312"/>
      <c r="G11" s="312"/>
      <c r="H11" s="312"/>
      <c r="I11" s="312"/>
      <c r="J11" s="24"/>
      <c r="K11" s="24"/>
    </row>
    <row r="12" spans="2:12" ht="15" thickTop="1" thickBot="1">
      <c r="B12" s="486" t="s">
        <v>180</v>
      </c>
      <c r="C12" s="487"/>
      <c r="D12" s="487"/>
      <c r="E12" s="487"/>
      <c r="F12" s="487"/>
      <c r="G12" s="487"/>
      <c r="H12" s="487"/>
      <c r="I12" s="487"/>
      <c r="J12" s="24"/>
      <c r="K12" s="24"/>
    </row>
    <row r="13" spans="2:12" ht="15" thickTop="1" thickBot="1">
      <c r="B13" s="534" t="s">
        <v>949</v>
      </c>
      <c r="C13" s="487"/>
      <c r="D13" s="487"/>
      <c r="E13" s="487"/>
      <c r="F13" s="487"/>
      <c r="G13" s="487"/>
      <c r="H13" s="487"/>
      <c r="I13" s="487"/>
      <c r="J13" s="24"/>
      <c r="K13" s="24"/>
    </row>
    <row r="14" spans="2:12" ht="15" thickTop="1" thickBot="1">
      <c r="B14" s="534" t="s">
        <v>1120</v>
      </c>
      <c r="C14" s="487"/>
      <c r="D14" s="487"/>
      <c r="E14" s="487"/>
      <c r="F14" s="487"/>
      <c r="G14" s="487"/>
      <c r="H14" s="487"/>
      <c r="I14" s="487"/>
      <c r="J14" s="24"/>
      <c r="K14" s="24"/>
    </row>
    <row r="15" spans="2:12" ht="14.4" thickTop="1">
      <c r="B15" s="24"/>
      <c r="C15" s="24"/>
      <c r="D15" s="24"/>
      <c r="E15" s="24"/>
      <c r="F15" s="24"/>
      <c r="G15" s="24"/>
      <c r="H15" s="127"/>
      <c r="I15" s="127"/>
      <c r="J15" s="24"/>
      <c r="K15" s="24"/>
    </row>
    <row r="16" spans="2:12" ht="14.4">
      <c r="B16" s="24"/>
      <c r="C16" s="24"/>
      <c r="D16" s="24"/>
      <c r="E16" s="124"/>
      <c r="F16" s="24"/>
      <c r="G16" s="24"/>
      <c r="H16" s="24"/>
      <c r="I16" s="24"/>
      <c r="J16" s="24"/>
      <c r="K16" s="24"/>
    </row>
    <row r="41" spans="4:4">
      <c r="D41" s="273"/>
    </row>
  </sheetData>
  <mergeCells count="5">
    <mergeCell ref="B13:I13"/>
    <mergeCell ref="B12:I12"/>
    <mergeCell ref="B2:I2"/>
    <mergeCell ref="B3:I3"/>
    <mergeCell ref="B14:I14"/>
  </mergeCells>
  <hyperlinks>
    <hyperlink ref="B3:I3" location="'Capitulo 4'!B19" display="Número y monto de los Bonos Familiares de Vivienda (BFV) pagados. 2000-2018." xr:uid="{00000000-0004-0000-24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landscape" verticalDpi="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1:J21"/>
  <sheetViews>
    <sheetView showGridLines="0" workbookViewId="0">
      <pane ySplit="4" topLeftCell="A5" activePane="bottomLeft" state="frozen"/>
      <selection pane="bottomLeft" activeCell="B4" sqref="B4"/>
    </sheetView>
  </sheetViews>
  <sheetFormatPr baseColWidth="10" defaultColWidth="11.44140625" defaultRowHeight="13.2"/>
  <cols>
    <col min="1" max="2" width="11.44140625" style="22"/>
    <col min="3" max="3" width="12.88671875" style="22" bestFit="1" customWidth="1"/>
    <col min="4" max="4" width="13.44140625" style="22" customWidth="1"/>
    <col min="5" max="5" width="11.5546875" style="22" bestFit="1" customWidth="1"/>
    <col min="6" max="6" width="15" style="22" customWidth="1"/>
    <col min="7" max="7" width="17.109375" style="22" customWidth="1"/>
    <col min="8" max="8" width="19.33203125" style="22" customWidth="1"/>
    <col min="9" max="10" width="11.5546875" style="22" bestFit="1" customWidth="1"/>
    <col min="11" max="11" width="14.6640625" style="22" bestFit="1" customWidth="1"/>
    <col min="12" max="16384" width="11.44140625" style="22"/>
  </cols>
  <sheetData>
    <row r="1" spans="2:10" ht="13.8">
      <c r="B1" s="24"/>
      <c r="C1" s="24"/>
      <c r="D1" s="24"/>
      <c r="E1" s="24"/>
      <c r="F1" s="24"/>
      <c r="G1" s="24"/>
      <c r="H1" s="24"/>
      <c r="I1" s="24"/>
      <c r="J1" s="24"/>
    </row>
    <row r="2" spans="2:10" ht="15.75" customHeight="1">
      <c r="B2" s="468" t="s">
        <v>304</v>
      </c>
      <c r="C2" s="468"/>
      <c r="D2" s="468"/>
      <c r="E2" s="468"/>
      <c r="F2" s="468"/>
      <c r="G2" s="468"/>
      <c r="H2" s="468"/>
      <c r="I2" s="468"/>
      <c r="J2" s="468"/>
    </row>
    <row r="3" spans="2:10" ht="21.75" customHeight="1" thickBot="1">
      <c r="B3" s="470" t="s">
        <v>1121</v>
      </c>
      <c r="C3" s="470"/>
      <c r="D3" s="470"/>
      <c r="E3" s="470"/>
      <c r="F3" s="470"/>
      <c r="G3" s="470"/>
      <c r="H3" s="470"/>
      <c r="I3" s="470"/>
      <c r="J3" s="470"/>
    </row>
    <row r="4" spans="2:10" ht="51.6" thickTop="1" thickBot="1">
      <c r="B4" s="310" t="s">
        <v>511</v>
      </c>
      <c r="C4" s="310" t="s">
        <v>4</v>
      </c>
      <c r="D4" s="310" t="s">
        <v>182</v>
      </c>
      <c r="E4" s="310" t="s">
        <v>183</v>
      </c>
      <c r="F4" s="310" t="s">
        <v>184</v>
      </c>
      <c r="G4" s="310" t="s">
        <v>5</v>
      </c>
      <c r="H4" s="310" t="s">
        <v>185</v>
      </c>
      <c r="I4" s="310" t="s">
        <v>6</v>
      </c>
      <c r="J4" s="310" t="s">
        <v>1045</v>
      </c>
    </row>
    <row r="5" spans="2:10" ht="14.4" thickTop="1" thickBot="1">
      <c r="B5" s="240">
        <v>2020</v>
      </c>
      <c r="C5" s="436">
        <f>+D5+E5+F5+G5+H5+I5+J5</f>
        <v>12873</v>
      </c>
      <c r="D5" s="398">
        <v>573</v>
      </c>
      <c r="E5" s="398">
        <v>167</v>
      </c>
      <c r="F5" s="398">
        <v>137</v>
      </c>
      <c r="G5" s="398">
        <v>3881</v>
      </c>
      <c r="H5" s="398">
        <v>124</v>
      </c>
      <c r="I5" s="398">
        <v>6941</v>
      </c>
      <c r="J5" s="398">
        <v>1050</v>
      </c>
    </row>
    <row r="6" spans="2:10" ht="14.4" thickTop="1" thickBot="1">
      <c r="B6" s="243">
        <v>2021</v>
      </c>
      <c r="C6" s="436">
        <f t="shared" ref="C6:C9" si="0">+D6+E6+F6+G6+H6+I6+J6</f>
        <v>11428</v>
      </c>
      <c r="D6" s="436">
        <v>561</v>
      </c>
      <c r="E6" s="436">
        <v>76</v>
      </c>
      <c r="F6" s="436">
        <v>236</v>
      </c>
      <c r="G6" s="436">
        <v>2598</v>
      </c>
      <c r="H6" s="436">
        <v>95</v>
      </c>
      <c r="I6" s="436">
        <v>6685</v>
      </c>
      <c r="J6" s="436">
        <v>1177</v>
      </c>
    </row>
    <row r="7" spans="2:10" ht="14.4" thickTop="1" thickBot="1">
      <c r="B7" s="243">
        <v>2022</v>
      </c>
      <c r="C7" s="436">
        <f t="shared" si="0"/>
        <v>8369</v>
      </c>
      <c r="D7" s="436">
        <v>273</v>
      </c>
      <c r="E7" s="436">
        <v>75</v>
      </c>
      <c r="F7" s="436">
        <v>141</v>
      </c>
      <c r="G7" s="436">
        <v>2546</v>
      </c>
      <c r="H7" s="436">
        <v>69</v>
      </c>
      <c r="I7" s="436">
        <v>4299</v>
      </c>
      <c r="J7" s="436">
        <v>966</v>
      </c>
    </row>
    <row r="8" spans="2:10" ht="14.4" thickTop="1" thickBot="1">
      <c r="B8" s="243">
        <v>2023</v>
      </c>
      <c r="C8" s="436">
        <f t="shared" si="0"/>
        <v>8222</v>
      </c>
      <c r="D8" s="436">
        <v>301</v>
      </c>
      <c r="E8" s="436">
        <v>58</v>
      </c>
      <c r="F8" s="436">
        <v>264</v>
      </c>
      <c r="G8" s="436">
        <v>2495</v>
      </c>
      <c r="H8" s="436">
        <v>94</v>
      </c>
      <c r="I8" s="436">
        <v>4028</v>
      </c>
      <c r="J8" s="436">
        <v>982</v>
      </c>
    </row>
    <row r="9" spans="2:10" ht="14.4" thickTop="1" thickBot="1">
      <c r="B9" s="243">
        <v>2024</v>
      </c>
      <c r="C9" s="436">
        <f t="shared" si="0"/>
        <v>9320</v>
      </c>
      <c r="D9" s="436">
        <v>276</v>
      </c>
      <c r="E9" s="436">
        <v>53</v>
      </c>
      <c r="F9" s="436">
        <v>230</v>
      </c>
      <c r="G9" s="436">
        <v>2519</v>
      </c>
      <c r="H9" s="436">
        <v>64</v>
      </c>
      <c r="I9" s="436">
        <v>5512</v>
      </c>
      <c r="J9" s="436">
        <v>666</v>
      </c>
    </row>
    <row r="10" spans="2:10" ht="14.4" thickTop="1" thickBot="1">
      <c r="B10" s="243">
        <v>2025</v>
      </c>
      <c r="C10" s="436">
        <v>10596</v>
      </c>
      <c r="D10" s="436">
        <v>349</v>
      </c>
      <c r="E10" s="436">
        <v>30</v>
      </c>
      <c r="F10" s="436">
        <v>414</v>
      </c>
      <c r="G10" s="436">
        <v>3393</v>
      </c>
      <c r="H10" s="436">
        <v>57</v>
      </c>
      <c r="I10" s="436">
        <v>5544</v>
      </c>
      <c r="J10" s="436">
        <v>809</v>
      </c>
    </row>
    <row r="11" spans="2:10" ht="13.8" thickTop="1">
      <c r="B11" s="243"/>
      <c r="C11" s="383"/>
      <c r="D11" s="383"/>
      <c r="E11" s="383"/>
      <c r="F11" s="383"/>
      <c r="G11" s="383"/>
      <c r="H11" s="383"/>
      <c r="I11" s="383"/>
      <c r="J11" s="383"/>
    </row>
    <row r="12" spans="2:10" ht="13.8" thickBot="1">
      <c r="B12" s="583" t="s">
        <v>181</v>
      </c>
      <c r="C12" s="584"/>
      <c r="D12" s="584"/>
      <c r="E12" s="584"/>
      <c r="F12" s="584"/>
      <c r="G12" s="584"/>
      <c r="H12" s="584"/>
      <c r="I12" s="584"/>
      <c r="J12" s="584"/>
    </row>
    <row r="13" spans="2:10" ht="14.4" thickTop="1" thickBot="1">
      <c r="B13" s="585" t="s">
        <v>1365</v>
      </c>
      <c r="C13" s="487"/>
      <c r="D13" s="487"/>
      <c r="E13" s="487"/>
      <c r="F13" s="487"/>
      <c r="G13" s="487"/>
      <c r="H13" s="487"/>
      <c r="I13" s="487"/>
      <c r="J13" s="487"/>
    </row>
    <row r="14" spans="2:10" ht="12.75" customHeight="1" thickTop="1"/>
    <row r="15" spans="2:10" ht="13.8">
      <c r="B15" s="24"/>
      <c r="C15" s="128"/>
      <c r="D15" s="128"/>
      <c r="E15" s="128"/>
      <c r="F15" s="128"/>
      <c r="G15" s="129"/>
      <c r="H15" s="128"/>
      <c r="I15" s="129"/>
      <c r="J15" s="128"/>
    </row>
    <row r="16" spans="2:10" ht="12.75" customHeight="1">
      <c r="D16" s="27"/>
    </row>
    <row r="17" spans="3:10">
      <c r="C17" s="27"/>
      <c r="D17" s="27"/>
      <c r="E17" s="27"/>
      <c r="F17" s="27"/>
      <c r="G17" s="27"/>
      <c r="H17" s="27"/>
      <c r="I17" s="27"/>
      <c r="J17" s="27"/>
    </row>
    <row r="18" spans="3:10">
      <c r="C18" s="27"/>
      <c r="D18" s="130"/>
      <c r="E18" s="130"/>
      <c r="F18" s="130"/>
      <c r="G18" s="130"/>
      <c r="H18" s="130"/>
      <c r="I18" s="130"/>
      <c r="J18" s="130"/>
    </row>
    <row r="19" spans="3:10">
      <c r="C19" s="27"/>
      <c r="D19" s="67"/>
      <c r="E19" s="67"/>
      <c r="F19" s="67"/>
      <c r="G19" s="67"/>
      <c r="H19" s="67"/>
      <c r="I19" s="67"/>
      <c r="J19" s="67"/>
    </row>
    <row r="20" spans="3:10">
      <c r="C20" s="27"/>
      <c r="D20" s="67"/>
      <c r="E20" s="67"/>
      <c r="F20" s="67"/>
      <c r="G20" s="67"/>
      <c r="H20" s="67"/>
      <c r="I20" s="67"/>
      <c r="J20" s="67"/>
    </row>
    <row r="21" spans="3:10">
      <c r="C21" s="27"/>
      <c r="D21" s="67"/>
      <c r="E21" s="27"/>
      <c r="F21" s="27"/>
      <c r="G21" s="27"/>
      <c r="H21" s="27"/>
      <c r="I21" s="27"/>
      <c r="J21" s="27"/>
    </row>
  </sheetData>
  <mergeCells count="4">
    <mergeCell ref="B2:J2"/>
    <mergeCell ref="B3:J3"/>
    <mergeCell ref="B12:J12"/>
    <mergeCell ref="B13:J13"/>
  </mergeCells>
  <hyperlinks>
    <hyperlink ref="B3:J3" location="'Capitulo 4'!B20" display="Número de BFV pagados por entidad autorizada. 2020-2025." xr:uid="{00000000-0004-0000-2500-000000000000}"/>
  </hyperlinks>
  <pageMargins left="0.7" right="0.7" top="0.75" bottom="0.75" header="0.3" footer="0.3"/>
  <pageSetup orientation="portrait" verticalDpi="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2:K17"/>
  <sheetViews>
    <sheetView showGridLines="0" workbookViewId="0">
      <pane ySplit="4" topLeftCell="A5" activePane="bottomLeft" state="frozen"/>
      <selection pane="bottomLeft" activeCell="B4" sqref="B4"/>
    </sheetView>
  </sheetViews>
  <sheetFormatPr baseColWidth="10" defaultColWidth="11.44140625" defaultRowHeight="13.2"/>
  <cols>
    <col min="1" max="2" width="11.44140625" style="22"/>
    <col min="3" max="3" width="12.88671875" style="22" bestFit="1" customWidth="1"/>
    <col min="4" max="5" width="15.44140625" style="22" bestFit="1" customWidth="1"/>
    <col min="6" max="7" width="14.109375" style="22" bestFit="1" customWidth="1"/>
    <col min="8" max="9" width="14.109375" style="22" customWidth="1"/>
    <col min="10" max="16384" width="11.44140625" style="22"/>
  </cols>
  <sheetData>
    <row r="2" spans="2:11" ht="15">
      <c r="B2" s="468" t="s">
        <v>305</v>
      </c>
      <c r="C2" s="468"/>
      <c r="D2" s="468"/>
      <c r="E2" s="468"/>
      <c r="F2" s="468"/>
      <c r="G2" s="468"/>
      <c r="H2" s="468"/>
      <c r="I2" s="468"/>
    </row>
    <row r="3" spans="2:11" ht="25.5" customHeight="1" thickBot="1">
      <c r="B3" s="489" t="s">
        <v>1122</v>
      </c>
      <c r="C3" s="489"/>
      <c r="D3" s="489"/>
      <c r="E3" s="489"/>
      <c r="F3" s="489"/>
      <c r="G3" s="489"/>
      <c r="H3" s="489"/>
      <c r="I3" s="489"/>
    </row>
    <row r="4" spans="2:11" ht="23.25" customHeight="1" thickTop="1" thickBot="1">
      <c r="B4" s="310" t="s">
        <v>10</v>
      </c>
      <c r="C4" s="310" t="s">
        <v>4</v>
      </c>
      <c r="D4" s="310" t="s">
        <v>1046</v>
      </c>
      <c r="E4" s="310" t="s">
        <v>186</v>
      </c>
      <c r="F4" s="310" t="s">
        <v>187</v>
      </c>
      <c r="G4" s="310" t="s">
        <v>188</v>
      </c>
      <c r="H4" s="310" t="s">
        <v>189</v>
      </c>
      <c r="I4" s="310" t="s">
        <v>263</v>
      </c>
    </row>
    <row r="5" spans="2:11" ht="15" thickTop="1" thickBot="1">
      <c r="B5" s="243">
        <v>2020</v>
      </c>
      <c r="C5" s="398">
        <f t="shared" ref="C5:C9" si="0">SUM(D5:I5)</f>
        <v>12873</v>
      </c>
      <c r="D5" s="398">
        <f>7688+2138</f>
        <v>9826</v>
      </c>
      <c r="E5" s="398">
        <v>872</v>
      </c>
      <c r="F5" s="398">
        <v>882</v>
      </c>
      <c r="G5" s="398">
        <v>520</v>
      </c>
      <c r="H5" s="398">
        <v>444</v>
      </c>
      <c r="I5" s="398">
        <v>329</v>
      </c>
      <c r="J5" s="132"/>
      <c r="K5" s="131"/>
    </row>
    <row r="6" spans="2:11" ht="15" thickTop="1" thickBot="1">
      <c r="B6" s="243">
        <v>2021</v>
      </c>
      <c r="C6" s="398">
        <f t="shared" si="0"/>
        <v>11428</v>
      </c>
      <c r="D6" s="398">
        <f>6224+1961</f>
        <v>8185</v>
      </c>
      <c r="E6" s="398">
        <v>833</v>
      </c>
      <c r="F6" s="398">
        <v>995</v>
      </c>
      <c r="G6" s="398">
        <v>639</v>
      </c>
      <c r="H6" s="398">
        <v>492</v>
      </c>
      <c r="I6" s="398">
        <v>284</v>
      </c>
      <c r="J6" s="132"/>
      <c r="K6" s="131"/>
    </row>
    <row r="7" spans="2:11" ht="15" thickTop="1" thickBot="1">
      <c r="B7" s="243">
        <v>2022</v>
      </c>
      <c r="C7" s="398">
        <f t="shared" si="0"/>
        <v>8369</v>
      </c>
      <c r="D7" s="398">
        <f>4861+1509</f>
        <v>6370</v>
      </c>
      <c r="E7" s="398">
        <v>617</v>
      </c>
      <c r="F7" s="398">
        <v>715</v>
      </c>
      <c r="G7" s="398">
        <v>339</v>
      </c>
      <c r="H7" s="398">
        <v>210</v>
      </c>
      <c r="I7" s="398">
        <v>118</v>
      </c>
      <c r="J7" s="132"/>
      <c r="K7" s="131"/>
    </row>
    <row r="8" spans="2:11" ht="15" thickTop="1" thickBot="1">
      <c r="B8" s="243">
        <v>2023</v>
      </c>
      <c r="C8" s="398">
        <f t="shared" si="0"/>
        <v>8222</v>
      </c>
      <c r="D8" s="398">
        <f>4718+1545</f>
        <v>6263</v>
      </c>
      <c r="E8" s="398">
        <v>690</v>
      </c>
      <c r="F8" s="398">
        <v>682</v>
      </c>
      <c r="G8" s="398">
        <v>299</v>
      </c>
      <c r="H8" s="398">
        <v>199</v>
      </c>
      <c r="I8" s="398">
        <v>89</v>
      </c>
      <c r="J8" s="132"/>
      <c r="K8" s="131"/>
    </row>
    <row r="9" spans="2:11" ht="15" thickTop="1" thickBot="1">
      <c r="B9" s="243">
        <v>2024</v>
      </c>
      <c r="C9" s="398">
        <f t="shared" si="0"/>
        <v>9320</v>
      </c>
      <c r="D9" s="398">
        <f>5226+1707</f>
        <v>6933</v>
      </c>
      <c r="E9" s="398">
        <v>793</v>
      </c>
      <c r="F9" s="398">
        <v>815</v>
      </c>
      <c r="G9" s="398">
        <v>405</v>
      </c>
      <c r="H9" s="398">
        <v>260</v>
      </c>
      <c r="I9" s="398">
        <v>114</v>
      </c>
      <c r="J9" s="132"/>
      <c r="K9" s="131"/>
    </row>
    <row r="10" spans="2:11" ht="14.4" thickTop="1">
      <c r="B10" s="244">
        <v>2025</v>
      </c>
      <c r="C10" s="428">
        <v>10596</v>
      </c>
      <c r="D10" s="428">
        <v>7930</v>
      </c>
      <c r="E10" s="428">
        <v>787</v>
      </c>
      <c r="F10" s="428">
        <v>938</v>
      </c>
      <c r="G10" s="428">
        <v>460</v>
      </c>
      <c r="H10" s="428">
        <v>339</v>
      </c>
      <c r="I10" s="428">
        <v>142</v>
      </c>
      <c r="J10" s="132"/>
      <c r="K10" s="131"/>
    </row>
    <row r="11" spans="2:11" ht="15" thickBot="1">
      <c r="B11" s="238"/>
      <c r="C11" s="317"/>
      <c r="D11" s="317"/>
      <c r="E11" s="317"/>
      <c r="F11" s="317"/>
      <c r="G11" s="317"/>
      <c r="H11" s="317"/>
      <c r="I11" s="317"/>
      <c r="J11" s="132"/>
      <c r="K11" s="131"/>
    </row>
    <row r="12" spans="2:11" ht="15" thickTop="1" thickBot="1">
      <c r="B12" s="486" t="s">
        <v>1047</v>
      </c>
      <c r="C12" s="487"/>
      <c r="D12" s="487"/>
      <c r="E12" s="487"/>
      <c r="F12" s="487"/>
      <c r="G12" s="487"/>
      <c r="H12" s="487"/>
      <c r="I12" s="487"/>
      <c r="J12" s="132"/>
      <c r="K12" s="131"/>
    </row>
    <row r="13" spans="2:11" ht="15" customHeight="1" thickTop="1" thickBot="1">
      <c r="B13" s="486" t="s">
        <v>181</v>
      </c>
      <c r="C13" s="487"/>
      <c r="D13" s="487"/>
      <c r="E13" s="487"/>
      <c r="F13" s="487"/>
      <c r="G13" s="487"/>
      <c r="H13" s="487"/>
      <c r="I13" s="487"/>
      <c r="K13" s="131"/>
    </row>
    <row r="14" spans="2:11" ht="13.8" thickTop="1"/>
    <row r="15" spans="2:11" ht="13.8">
      <c r="B15" s="24"/>
      <c r="C15" s="24"/>
      <c r="D15" s="24"/>
      <c r="E15" s="24"/>
      <c r="F15" s="24"/>
      <c r="G15" s="24"/>
      <c r="H15" s="24"/>
      <c r="I15" s="24"/>
    </row>
    <row r="16" spans="2:11" ht="13.8">
      <c r="B16" s="24"/>
      <c r="C16" s="144"/>
      <c r="D16" s="169"/>
      <c r="E16" s="169"/>
      <c r="F16" s="169"/>
      <c r="G16" s="169"/>
      <c r="H16" s="169"/>
      <c r="I16" s="169"/>
    </row>
    <row r="17" spans="4:10">
      <c r="D17" s="67"/>
      <c r="E17" s="67"/>
      <c r="F17" s="67"/>
      <c r="G17" s="67"/>
      <c r="H17" s="67"/>
      <c r="I17" s="67"/>
      <c r="J17" s="134"/>
    </row>
  </sheetData>
  <mergeCells count="4">
    <mergeCell ref="B2:I2"/>
    <mergeCell ref="B3:I3"/>
    <mergeCell ref="B13:I13"/>
    <mergeCell ref="B12:I12"/>
  </mergeCells>
  <hyperlinks>
    <hyperlink ref="B3:I3" location="'Capitulo 4'!B21" display="Número de BFV pagados por estrato. 2020-2024." xr:uid="{00000000-0004-0000-2600-000000000000}"/>
  </hyperlinks>
  <pageMargins left="0.7" right="0.7" top="0.75" bottom="0.75" header="0.3" footer="0.3"/>
  <pageSetup orientation="portrait" verticalDpi="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2:K43"/>
  <sheetViews>
    <sheetView showGridLines="0" zoomScaleNormal="100" workbookViewId="0">
      <pane ySplit="4" topLeftCell="A5" activePane="bottomLeft" state="frozen"/>
      <selection pane="bottomLeft" activeCell="B4" sqref="B4"/>
    </sheetView>
  </sheetViews>
  <sheetFormatPr baseColWidth="10" defaultColWidth="11.44140625" defaultRowHeight="13.2"/>
  <cols>
    <col min="1" max="2" width="11.44140625" style="22"/>
    <col min="3" max="3" width="15" style="22" customWidth="1"/>
    <col min="4" max="4" width="13.5546875" style="22" bestFit="1" customWidth="1"/>
    <col min="5" max="5" width="21.88671875" style="22" customWidth="1"/>
    <col min="6" max="6" width="16.6640625" style="22" customWidth="1"/>
    <col min="7" max="7" width="17.6640625" style="22" customWidth="1"/>
    <col min="8" max="8" width="15.88671875" style="22" customWidth="1"/>
    <col min="9" max="9" width="13.109375" style="22" customWidth="1"/>
    <col min="10" max="10" width="13.33203125" style="22" bestFit="1" customWidth="1"/>
    <col min="11" max="16384" width="11.44140625" style="22"/>
  </cols>
  <sheetData>
    <row r="2" spans="2:11" ht="15.75" customHeight="1">
      <c r="B2" s="468" t="s">
        <v>306</v>
      </c>
      <c r="C2" s="468"/>
      <c r="D2" s="468"/>
      <c r="E2" s="468"/>
      <c r="F2" s="468"/>
      <c r="G2" s="468"/>
      <c r="H2" s="468"/>
      <c r="I2" s="468"/>
      <c r="J2" s="468"/>
    </row>
    <row r="3" spans="2:11" ht="26.4" customHeight="1" thickBot="1">
      <c r="B3" s="489" t="s">
        <v>1123</v>
      </c>
      <c r="C3" s="489"/>
      <c r="D3" s="489"/>
      <c r="E3" s="489"/>
      <c r="F3" s="489"/>
      <c r="G3" s="489"/>
      <c r="H3" s="489"/>
      <c r="I3" s="489"/>
      <c r="J3" s="489"/>
    </row>
    <row r="4" spans="2:11" ht="67.5" customHeight="1" thickTop="1" thickBot="1">
      <c r="B4" s="310" t="s">
        <v>10</v>
      </c>
      <c r="C4" s="310" t="s">
        <v>1054</v>
      </c>
      <c r="D4" s="310" t="s">
        <v>1048</v>
      </c>
      <c r="E4" s="310" t="s">
        <v>1049</v>
      </c>
      <c r="F4" s="310" t="s">
        <v>1050</v>
      </c>
      <c r="G4" s="310" t="s">
        <v>1051</v>
      </c>
      <c r="H4" s="310" t="s">
        <v>1052</v>
      </c>
      <c r="I4" s="310" t="s">
        <v>1053</v>
      </c>
      <c r="J4" s="310" t="s">
        <v>1055</v>
      </c>
    </row>
    <row r="5" spans="2:11" ht="14.4" thickTop="1" thickBot="1">
      <c r="B5" s="240">
        <v>2020</v>
      </c>
      <c r="C5" s="398">
        <f t="shared" ref="C5:C10" si="0">SUM(D5:I5)</f>
        <v>38176.79</v>
      </c>
      <c r="D5" s="418">
        <v>3966.35</v>
      </c>
      <c r="E5" s="418">
        <v>5996.56</v>
      </c>
      <c r="F5" s="418">
        <v>4677.13</v>
      </c>
      <c r="G5" s="418">
        <v>0</v>
      </c>
      <c r="H5" s="418">
        <v>179.26</v>
      </c>
      <c r="I5" s="418">
        <v>23357.49</v>
      </c>
      <c r="J5" s="625">
        <v>0.95</v>
      </c>
      <c r="K5" s="135"/>
    </row>
    <row r="6" spans="2:11" ht="14.4" thickTop="1" thickBot="1">
      <c r="B6" s="240">
        <v>2021</v>
      </c>
      <c r="C6" s="398">
        <f t="shared" si="0"/>
        <v>68766.100000000006</v>
      </c>
      <c r="D6" s="418">
        <v>28278.86</v>
      </c>
      <c r="E6" s="418">
        <v>696.92</v>
      </c>
      <c r="F6" s="418">
        <v>0</v>
      </c>
      <c r="G6" s="418">
        <v>1293.77</v>
      </c>
      <c r="H6" s="418">
        <v>0</v>
      </c>
      <c r="I6" s="418">
        <v>38496.550000000003</v>
      </c>
      <c r="J6" s="625">
        <v>1.657</v>
      </c>
      <c r="K6" s="135"/>
    </row>
    <row r="7" spans="2:11" ht="14.4" thickTop="1" thickBot="1">
      <c r="B7" s="240">
        <v>2022</v>
      </c>
      <c r="C7" s="398">
        <f t="shared" si="0"/>
        <v>36384.06</v>
      </c>
      <c r="D7" s="418">
        <v>6973.38</v>
      </c>
      <c r="E7" s="418">
        <v>3135.21</v>
      </c>
      <c r="F7" s="418">
        <v>434.95</v>
      </c>
      <c r="G7" s="418">
        <v>0</v>
      </c>
      <c r="H7" s="418">
        <v>3325.72</v>
      </c>
      <c r="I7" s="418">
        <v>22514.799999999999</v>
      </c>
      <c r="J7" s="625">
        <v>0.97399999999999998</v>
      </c>
    </row>
    <row r="8" spans="2:11" ht="14.4" thickTop="1" thickBot="1">
      <c r="B8" s="240">
        <v>2023</v>
      </c>
      <c r="C8" s="398">
        <f t="shared" si="0"/>
        <v>39921</v>
      </c>
      <c r="D8" s="418">
        <v>7680.57</v>
      </c>
      <c r="E8" s="418">
        <v>1033.67</v>
      </c>
      <c r="F8" s="418">
        <v>99.05</v>
      </c>
      <c r="G8" s="418">
        <v>0</v>
      </c>
      <c r="H8" s="418">
        <v>3930.79</v>
      </c>
      <c r="I8" s="418">
        <v>27176.92</v>
      </c>
      <c r="J8" s="625">
        <v>0.90800000000000003</v>
      </c>
    </row>
    <row r="9" spans="2:11" ht="14.4" thickTop="1" thickBot="1">
      <c r="B9" s="240">
        <v>2024</v>
      </c>
      <c r="C9" s="398">
        <f t="shared" si="0"/>
        <v>51268.659999999996</v>
      </c>
      <c r="D9" s="418">
        <v>1724.17</v>
      </c>
      <c r="E9" s="418">
        <v>8108.76</v>
      </c>
      <c r="F9" s="418">
        <v>130.41999999999999</v>
      </c>
      <c r="G9" s="418">
        <v>0</v>
      </c>
      <c r="H9" s="418">
        <v>196.04</v>
      </c>
      <c r="I9" s="418">
        <v>41109.269999999997</v>
      </c>
      <c r="J9" s="625">
        <v>0.98</v>
      </c>
    </row>
    <row r="10" spans="2:11" ht="13.8" thickTop="1">
      <c r="B10" s="244">
        <v>2025</v>
      </c>
      <c r="C10" s="428">
        <f t="shared" si="0"/>
        <v>57439.739999999991</v>
      </c>
      <c r="D10" s="429">
        <v>9937.3799999999992</v>
      </c>
      <c r="E10" s="429">
        <v>4246.16</v>
      </c>
      <c r="F10" s="429">
        <v>0</v>
      </c>
      <c r="G10" s="429">
        <v>18.149999999999999</v>
      </c>
      <c r="H10" s="429">
        <v>1378.96</v>
      </c>
      <c r="I10" s="429">
        <v>41859.089999999997</v>
      </c>
      <c r="J10" s="625">
        <v>0.996</v>
      </c>
    </row>
    <row r="11" spans="2:11">
      <c r="B11" s="312"/>
      <c r="C11" s="318"/>
      <c r="D11" s="318"/>
      <c r="E11" s="312"/>
      <c r="F11" s="312"/>
      <c r="G11" s="312"/>
      <c r="H11" s="312"/>
      <c r="I11" s="312"/>
    </row>
    <row r="12" spans="2:11" ht="13.8" thickBot="1">
      <c r="B12" s="403" t="s">
        <v>949</v>
      </c>
      <c r="C12" s="404"/>
      <c r="D12" s="404"/>
      <c r="E12" s="403"/>
      <c r="F12" s="403"/>
      <c r="G12" s="403"/>
      <c r="H12" s="403"/>
      <c r="I12" s="403"/>
    </row>
    <row r="13" spans="2:11" ht="14.4" thickTop="1" thickBot="1">
      <c r="B13" s="472" t="s">
        <v>181</v>
      </c>
      <c r="C13" s="473"/>
      <c r="D13" s="473"/>
      <c r="E13" s="473"/>
      <c r="F13" s="473"/>
      <c r="G13" s="473"/>
      <c r="H13" s="473"/>
      <c r="I13" s="473"/>
    </row>
    <row r="14" spans="2:11" ht="14.4" thickTop="1">
      <c r="B14" s="133"/>
      <c r="C14" s="173"/>
      <c r="D14" s="136"/>
      <c r="E14" s="136"/>
      <c r="F14" s="136"/>
      <c r="G14" s="136"/>
      <c r="H14" s="136"/>
      <c r="I14" s="136"/>
    </row>
    <row r="15" spans="2:11" ht="14.4">
      <c r="B15" s="24"/>
      <c r="C15" s="24"/>
      <c r="D15" s="419"/>
      <c r="E15" s="419"/>
      <c r="F15" s="419"/>
      <c r="G15" s="419"/>
      <c r="H15" s="419"/>
      <c r="I15" s="419"/>
      <c r="J15" s="134"/>
    </row>
    <row r="16" spans="2:11" ht="13.8">
      <c r="B16" s="24"/>
      <c r="C16" s="24"/>
      <c r="D16" s="193"/>
      <c r="E16" s="24"/>
      <c r="F16" s="24"/>
      <c r="G16" s="24"/>
      <c r="H16" s="24"/>
      <c r="I16" s="24"/>
    </row>
    <row r="17" spans="2:9" ht="13.8">
      <c r="B17" s="24"/>
      <c r="C17" s="24"/>
      <c r="D17" s="24"/>
      <c r="E17" s="24"/>
      <c r="F17" s="24"/>
      <c r="G17" s="24"/>
      <c r="H17" s="24"/>
      <c r="I17" s="24"/>
    </row>
    <row r="18" spans="2:9" ht="13.8">
      <c r="B18" s="24"/>
      <c r="C18" s="24"/>
      <c r="D18" s="24"/>
      <c r="E18" s="24"/>
      <c r="F18" s="24"/>
      <c r="G18" s="24"/>
      <c r="H18" s="24"/>
      <c r="I18" s="24"/>
    </row>
    <row r="19" spans="2:9" ht="13.8">
      <c r="B19" s="24"/>
      <c r="C19" s="24"/>
      <c r="D19" s="24"/>
      <c r="E19" s="24"/>
      <c r="F19" s="24"/>
      <c r="G19" s="24"/>
      <c r="H19" s="24"/>
      <c r="I19" s="24"/>
    </row>
    <row r="20" spans="2:9" ht="13.8">
      <c r="B20" s="24"/>
      <c r="C20" s="24"/>
      <c r="D20" s="24"/>
      <c r="E20" s="24"/>
      <c r="F20" s="24"/>
      <c r="G20" s="24"/>
      <c r="H20" s="24"/>
      <c r="I20" s="24"/>
    </row>
    <row r="21" spans="2:9" ht="13.8">
      <c r="B21" s="24"/>
      <c r="C21" s="24"/>
      <c r="D21" s="24"/>
      <c r="E21" s="24"/>
      <c r="F21" s="24"/>
      <c r="G21" s="24"/>
      <c r="H21" s="24"/>
      <c r="I21" s="24"/>
    </row>
    <row r="22" spans="2:9" ht="13.8">
      <c r="B22" s="24"/>
      <c r="C22" s="24"/>
      <c r="D22" s="24"/>
      <c r="E22" s="24"/>
      <c r="F22" s="24"/>
      <c r="G22" s="24"/>
      <c r="H22" s="24"/>
      <c r="I22" s="24"/>
    </row>
    <row r="23" spans="2:9" ht="13.8">
      <c r="B23" s="24"/>
      <c r="C23" s="24"/>
      <c r="D23" s="24"/>
      <c r="E23" s="24"/>
      <c r="F23" s="24"/>
      <c r="G23" s="24"/>
      <c r="H23" s="24"/>
      <c r="I23" s="24"/>
    </row>
    <row r="24" spans="2:9" ht="13.8">
      <c r="B24" s="24"/>
      <c r="C24" s="24"/>
      <c r="D24" s="24"/>
      <c r="E24" s="24"/>
      <c r="F24" s="24"/>
      <c r="G24" s="24"/>
      <c r="H24" s="24"/>
      <c r="I24" s="24"/>
    </row>
    <row r="25" spans="2:9" ht="13.8">
      <c r="B25" s="24"/>
      <c r="C25" s="24"/>
      <c r="D25" s="24"/>
      <c r="E25" s="24"/>
      <c r="F25" s="24"/>
      <c r="G25" s="24"/>
      <c r="H25" s="24"/>
      <c r="I25" s="24"/>
    </row>
    <row r="26" spans="2:9" ht="13.8">
      <c r="B26" s="24"/>
      <c r="C26" s="24"/>
      <c r="D26" s="24"/>
      <c r="E26" s="24"/>
      <c r="F26" s="24"/>
      <c r="G26" s="24"/>
      <c r="H26" s="24"/>
      <c r="I26" s="24"/>
    </row>
    <row r="27" spans="2:9" ht="13.8">
      <c r="B27" s="24"/>
      <c r="C27" s="24"/>
      <c r="D27" s="24"/>
      <c r="E27" s="24"/>
      <c r="F27" s="24"/>
      <c r="G27" s="24"/>
      <c r="H27" s="24"/>
      <c r="I27" s="24"/>
    </row>
    <row r="28" spans="2:9" ht="13.8">
      <c r="B28" s="24"/>
      <c r="C28" s="24"/>
      <c r="D28" s="24"/>
      <c r="E28" s="24"/>
      <c r="F28" s="24"/>
      <c r="G28" s="24"/>
      <c r="H28" s="24"/>
      <c r="I28" s="24"/>
    </row>
    <row r="29" spans="2:9" ht="13.8">
      <c r="B29" s="24"/>
      <c r="C29" s="24"/>
      <c r="D29" s="24"/>
      <c r="E29" s="24"/>
      <c r="F29" s="24"/>
      <c r="G29" s="24"/>
      <c r="H29" s="24"/>
      <c r="I29" s="24"/>
    </row>
    <row r="30" spans="2:9" ht="13.8">
      <c r="B30" s="24"/>
      <c r="C30" s="24"/>
      <c r="D30" s="24"/>
      <c r="E30" s="24"/>
      <c r="F30" s="24"/>
      <c r="G30" s="24"/>
      <c r="H30" s="24"/>
      <c r="I30" s="24"/>
    </row>
    <row r="31" spans="2:9" ht="13.8">
      <c r="B31" s="24"/>
      <c r="C31" s="24"/>
      <c r="D31" s="24"/>
      <c r="E31" s="24"/>
      <c r="F31" s="24"/>
      <c r="G31" s="24"/>
      <c r="H31" s="24"/>
      <c r="I31" s="24"/>
    </row>
    <row r="32" spans="2:9" ht="13.8">
      <c r="B32" s="24"/>
      <c r="C32" s="24"/>
      <c r="D32" s="24"/>
      <c r="E32" s="24"/>
      <c r="F32" s="24"/>
      <c r="G32" s="24"/>
      <c r="H32" s="24"/>
      <c r="I32" s="24"/>
    </row>
    <row r="33" spans="2:9" ht="13.8">
      <c r="B33" s="24"/>
      <c r="C33" s="24"/>
      <c r="D33" s="24"/>
      <c r="E33" s="24"/>
      <c r="F33" s="24"/>
      <c r="G33" s="24"/>
      <c r="H33" s="24"/>
      <c r="I33" s="24"/>
    </row>
    <row r="34" spans="2:9" ht="13.8">
      <c r="B34" s="24"/>
      <c r="C34" s="24"/>
      <c r="D34" s="24"/>
      <c r="E34" s="24"/>
      <c r="F34" s="24"/>
      <c r="G34" s="24"/>
      <c r="H34" s="24"/>
      <c r="I34" s="24"/>
    </row>
    <row r="35" spans="2:9" ht="13.8">
      <c r="B35" s="24"/>
      <c r="C35" s="24"/>
      <c r="D35" s="24"/>
      <c r="E35" s="24"/>
      <c r="F35" s="24"/>
      <c r="G35" s="24"/>
      <c r="H35" s="24"/>
      <c r="I35" s="24"/>
    </row>
    <row r="36" spans="2:9" ht="13.8">
      <c r="B36" s="24"/>
      <c r="C36" s="24"/>
      <c r="D36" s="24"/>
      <c r="E36" s="24"/>
      <c r="F36" s="24"/>
      <c r="G36" s="24"/>
      <c r="H36" s="24"/>
      <c r="I36" s="24"/>
    </row>
    <row r="37" spans="2:9" ht="13.8">
      <c r="B37" s="24"/>
      <c r="C37" s="24"/>
      <c r="D37" s="24"/>
      <c r="E37" s="24"/>
      <c r="F37" s="24"/>
      <c r="G37" s="24"/>
      <c r="H37" s="24"/>
      <c r="I37" s="24"/>
    </row>
    <row r="38" spans="2:9" ht="13.8">
      <c r="B38" s="24"/>
      <c r="C38" s="24"/>
      <c r="D38" s="24"/>
      <c r="E38" s="24"/>
      <c r="F38" s="24"/>
      <c r="G38" s="24"/>
      <c r="H38" s="24"/>
      <c r="I38" s="24"/>
    </row>
    <row r="39" spans="2:9" ht="13.8">
      <c r="B39" s="24"/>
      <c r="C39" s="24"/>
      <c r="D39" s="24"/>
      <c r="E39" s="24"/>
      <c r="F39" s="24"/>
      <c r="G39" s="24"/>
      <c r="H39" s="24"/>
      <c r="I39" s="24"/>
    </row>
    <row r="40" spans="2:9" ht="13.8">
      <c r="B40" s="24"/>
      <c r="C40" s="24"/>
      <c r="D40" s="24"/>
      <c r="E40" s="24"/>
      <c r="F40" s="24"/>
      <c r="G40" s="24"/>
      <c r="H40" s="24"/>
      <c r="I40" s="24"/>
    </row>
    <row r="41" spans="2:9" ht="13.8">
      <c r="B41" s="24"/>
      <c r="C41" s="24"/>
      <c r="D41" s="24"/>
      <c r="E41" s="24"/>
      <c r="F41" s="24"/>
      <c r="G41" s="24"/>
      <c r="H41" s="24"/>
      <c r="I41" s="24"/>
    </row>
    <row r="42" spans="2:9" ht="13.8">
      <c r="B42" s="24"/>
      <c r="C42" s="24"/>
      <c r="D42" s="24"/>
      <c r="E42" s="24"/>
      <c r="F42" s="24"/>
      <c r="G42" s="24"/>
      <c r="H42" s="24"/>
      <c r="I42" s="24"/>
    </row>
    <row r="43" spans="2:9" ht="13.8">
      <c r="B43" s="24"/>
      <c r="C43" s="24"/>
      <c r="D43" s="24"/>
      <c r="E43" s="24"/>
      <c r="F43" s="24"/>
      <c r="G43" s="24"/>
      <c r="H43" s="24"/>
      <c r="I43" s="24"/>
    </row>
  </sheetData>
  <mergeCells count="3">
    <mergeCell ref="B13:I13"/>
    <mergeCell ref="B2:J2"/>
    <mergeCell ref="B3:J3"/>
  </mergeCells>
  <hyperlinks>
    <hyperlink ref="B3:I3" location="'Capitulo 4'!B22" display="Número de BFV pagados por modalidad de presupuesto. 2020-2024." xr:uid="{00000000-0004-0000-27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85" orientation="landscape"/>
  <ignoredErrors>
    <ignoredError sqref="C5:C10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48"/>
  <sheetViews>
    <sheetView showGridLines="0" zoomScaleNormal="100" workbookViewId="0">
      <pane ySplit="6" topLeftCell="A7" activePane="bottomLeft" state="frozen"/>
      <selection pane="bottomLeft" activeCell="B6" sqref="B6"/>
    </sheetView>
  </sheetViews>
  <sheetFormatPr baseColWidth="10" defaultRowHeight="13.2"/>
  <cols>
    <col min="2" max="2" width="15.6640625" style="3" customWidth="1"/>
    <col min="3" max="3" width="18.6640625" style="3" customWidth="1"/>
    <col min="4" max="4" width="15.88671875" style="3" customWidth="1"/>
    <col min="5" max="5" width="18.88671875" style="3" customWidth="1"/>
    <col min="6" max="6" width="17.6640625" style="3" customWidth="1"/>
    <col min="7" max="7" width="23.44140625" style="3" bestFit="1" customWidth="1"/>
    <col min="8" max="11" width="11.44140625" style="3" customWidth="1"/>
  </cols>
  <sheetData>
    <row r="1" spans="2:11" ht="18.600000000000001">
      <c r="B1" s="11"/>
      <c r="C1" s="1"/>
      <c r="D1" s="1"/>
      <c r="E1" s="1"/>
      <c r="F1" s="1"/>
      <c r="G1" s="1"/>
    </row>
    <row r="2" spans="2:11" ht="15">
      <c r="B2" s="468" t="s">
        <v>1</v>
      </c>
      <c r="C2" s="468"/>
      <c r="D2" s="468"/>
      <c r="E2" s="468"/>
      <c r="F2" s="468"/>
      <c r="G2" s="468"/>
      <c r="H2"/>
      <c r="I2"/>
      <c r="J2"/>
      <c r="K2"/>
    </row>
    <row r="3" spans="2:11" ht="35.25" customHeight="1">
      <c r="B3" s="470" t="s">
        <v>1084</v>
      </c>
      <c r="C3" s="471"/>
      <c r="D3" s="471"/>
      <c r="E3" s="471"/>
      <c r="F3" s="471"/>
      <c r="G3" s="471"/>
      <c r="H3"/>
      <c r="I3"/>
      <c r="J3"/>
      <c r="K3"/>
    </row>
    <row r="4" spans="2:11" ht="16.5" customHeight="1" thickBot="1">
      <c r="B4" s="469"/>
      <c r="C4" s="469"/>
      <c r="D4" s="469"/>
      <c r="E4" s="469"/>
      <c r="F4" s="469"/>
      <c r="G4" s="469"/>
      <c r="H4"/>
      <c r="I4"/>
      <c r="J4"/>
      <c r="K4"/>
    </row>
    <row r="5" spans="2:11" ht="19.5" customHeight="1" thickTop="1" thickBot="1">
      <c r="B5" s="465" t="s">
        <v>3</v>
      </c>
      <c r="C5" s="466"/>
      <c r="D5" s="466"/>
      <c r="E5" s="466"/>
      <c r="F5" s="466"/>
      <c r="G5" s="467"/>
      <c r="H5"/>
      <c r="I5"/>
      <c r="J5"/>
      <c r="K5"/>
    </row>
    <row r="6" spans="2:11" ht="78.75" customHeight="1" thickTop="1" thickBot="1">
      <c r="B6" s="293" t="s">
        <v>10</v>
      </c>
      <c r="C6" s="298" t="s">
        <v>7</v>
      </c>
      <c r="D6" s="298" t="s">
        <v>277</v>
      </c>
      <c r="E6" s="298" t="s">
        <v>8</v>
      </c>
      <c r="F6" s="298" t="s">
        <v>278</v>
      </c>
      <c r="G6" s="298" t="s">
        <v>9</v>
      </c>
      <c r="H6"/>
      <c r="I6"/>
      <c r="J6"/>
      <c r="K6"/>
    </row>
    <row r="7" spans="2:11" ht="14.4" thickTop="1" thickBot="1">
      <c r="B7" s="240">
        <v>2020</v>
      </c>
      <c r="C7" s="427">
        <v>1846109</v>
      </c>
      <c r="D7" s="241" t="s">
        <v>153</v>
      </c>
      <c r="E7" s="398">
        <v>123239</v>
      </c>
      <c r="F7" s="241" t="s">
        <v>153</v>
      </c>
      <c r="G7" s="241">
        <f>+E7/C7</f>
        <v>6.6756079949775449E-2</v>
      </c>
      <c r="H7"/>
      <c r="I7"/>
      <c r="J7"/>
      <c r="K7"/>
    </row>
    <row r="8" spans="2:11" ht="14.4" thickTop="1" thickBot="1">
      <c r="B8" s="243">
        <v>2021</v>
      </c>
      <c r="C8" s="427">
        <v>2093648</v>
      </c>
      <c r="D8" s="241">
        <f>+(C8-C7)/C7</f>
        <v>0.13408688219384662</v>
      </c>
      <c r="E8" s="398">
        <v>131979</v>
      </c>
      <c r="F8" s="241">
        <f>+(E8-E7)/E7</f>
        <v>7.0919108399126907E-2</v>
      </c>
      <c r="G8" s="241">
        <f t="shared" ref="G8:G12" si="0">+E8/C8</f>
        <v>6.3037817245305799E-2</v>
      </c>
      <c r="H8"/>
      <c r="I8"/>
      <c r="J8"/>
      <c r="K8"/>
    </row>
    <row r="9" spans="2:11" ht="14.4" thickTop="1" thickBot="1">
      <c r="B9" s="244">
        <v>2022</v>
      </c>
      <c r="C9" s="428">
        <v>2187884</v>
      </c>
      <c r="D9" s="241">
        <f t="shared" ref="D9:D12" si="1">+(C9-C8)/C8</f>
        <v>4.5010431552964011E-2</v>
      </c>
      <c r="E9" s="428">
        <v>155006</v>
      </c>
      <c r="F9" s="241">
        <f t="shared" ref="F9:F12" si="2">+(E9-E8)/E8</f>
        <v>0.17447472703990785</v>
      </c>
      <c r="G9" s="241">
        <f t="shared" si="0"/>
        <v>7.0847448950675629E-2</v>
      </c>
      <c r="H9"/>
      <c r="I9"/>
      <c r="J9"/>
      <c r="K9"/>
    </row>
    <row r="10" spans="2:11" ht="14.4" thickTop="1" thickBot="1">
      <c r="B10" s="244">
        <v>2023</v>
      </c>
      <c r="C10" s="428">
        <v>2077742</v>
      </c>
      <c r="D10" s="241">
        <f t="shared" si="1"/>
        <v>-5.0341791429527341E-2</v>
      </c>
      <c r="E10" s="428">
        <v>145135</v>
      </c>
      <c r="F10" s="241">
        <f t="shared" si="2"/>
        <v>-6.3681405881062664E-2</v>
      </c>
      <c r="G10" s="241">
        <f t="shared" si="0"/>
        <v>6.9852272322550146E-2</v>
      </c>
      <c r="H10"/>
      <c r="I10"/>
      <c r="J10"/>
      <c r="K10"/>
    </row>
    <row r="11" spans="2:11" ht="14.4" thickTop="1" thickBot="1">
      <c r="B11" s="244">
        <v>2024</v>
      </c>
      <c r="C11" s="428">
        <v>2255397</v>
      </c>
      <c r="D11" s="241">
        <f t="shared" si="1"/>
        <v>8.5503878729890431E-2</v>
      </c>
      <c r="E11" s="428">
        <v>130295</v>
      </c>
      <c r="F11" s="241">
        <f t="shared" si="2"/>
        <v>-0.10224962965514865</v>
      </c>
      <c r="G11" s="241">
        <f t="shared" si="0"/>
        <v>5.7770317154806891E-2</v>
      </c>
      <c r="H11"/>
      <c r="I11"/>
      <c r="J11"/>
      <c r="K11"/>
    </row>
    <row r="12" spans="2:11" ht="13.8" thickTop="1">
      <c r="B12" s="244">
        <v>2025</v>
      </c>
      <c r="C12" s="428">
        <v>2206569</v>
      </c>
      <c r="D12" s="241">
        <f t="shared" si="1"/>
        <v>-2.164940363049166E-2</v>
      </c>
      <c r="E12" s="428">
        <v>160029</v>
      </c>
      <c r="F12" s="241">
        <f t="shared" si="2"/>
        <v>0.22820522660117426</v>
      </c>
      <c r="G12" s="241">
        <f t="shared" si="0"/>
        <v>7.2523904758926644E-2</v>
      </c>
      <c r="H12"/>
      <c r="I12"/>
      <c r="J12"/>
      <c r="K12"/>
    </row>
    <row r="13" spans="2:11" ht="13.8" thickBot="1">
      <c r="B13" s="246"/>
      <c r="C13" s="247"/>
      <c r="D13" s="248"/>
      <c r="E13" s="247"/>
      <c r="F13" s="248"/>
      <c r="G13" s="248"/>
      <c r="H13"/>
      <c r="I13"/>
      <c r="J13"/>
      <c r="K13"/>
    </row>
    <row r="14" spans="2:11" ht="14.4" thickTop="1" thickBot="1">
      <c r="B14" s="472" t="s">
        <v>1089</v>
      </c>
      <c r="C14" s="473"/>
      <c r="D14" s="473"/>
      <c r="E14" s="473"/>
      <c r="F14" s="473"/>
      <c r="G14" s="473"/>
      <c r="H14"/>
      <c r="I14"/>
      <c r="J14"/>
      <c r="K14"/>
    </row>
    <row r="15" spans="2:11" ht="13.8" thickTop="1">
      <c r="G15" s="17"/>
      <c r="H15"/>
      <c r="I15"/>
      <c r="J15"/>
      <c r="K15"/>
    </row>
    <row r="16" spans="2:11" ht="15" thickBot="1">
      <c r="D16" s="17"/>
      <c r="F16" s="16"/>
      <c r="G16" s="14"/>
      <c r="H16"/>
      <c r="I16"/>
      <c r="J16"/>
      <c r="K16"/>
    </row>
    <row r="17" spans="2:7" ht="14.4" thickTop="1" thickBot="1">
      <c r="B17" s="240"/>
      <c r="C17" s="242"/>
      <c r="F17" s="17"/>
    </row>
    <row r="18" spans="2:7" ht="14.4" thickTop="1" thickBot="1">
      <c r="B18" s="243"/>
      <c r="C18" s="242"/>
      <c r="D18" s="17"/>
      <c r="F18" s="17"/>
      <c r="G18" s="17"/>
    </row>
    <row r="19" spans="2:7" ht="13.8" thickTop="1">
      <c r="B19" s="244"/>
      <c r="C19" s="245"/>
      <c r="D19" s="17"/>
    </row>
    <row r="20" spans="2:7">
      <c r="B20" s="244"/>
      <c r="C20" s="245"/>
    </row>
    <row r="48" spans="3:3" customFormat="1">
      <c r="C48" s="5"/>
    </row>
  </sheetData>
  <mergeCells count="5">
    <mergeCell ref="B5:G5"/>
    <mergeCell ref="B2:G2"/>
    <mergeCell ref="B4:G4"/>
    <mergeCell ref="B3:G3"/>
    <mergeCell ref="B14:G14"/>
  </mergeCells>
  <phoneticPr fontId="6" type="noConversion"/>
  <hyperlinks>
    <hyperlink ref="B3:G3" location="'Capitulo 1'!B20" display="'Capitulo 1'!B20" xr:uid="{00000000-0004-0000-0300-000000000000}"/>
  </hyperlinks>
  <printOptions horizontalCentered="1" verticalCentered="1"/>
  <pageMargins left="0" right="0.78740157480314965" top="0.98425196850393704" bottom="0.98425196850393704" header="0.59055118110236227" footer="0.59055118110236227"/>
  <pageSetup scale="75" orientation="landscape" horizontalDpi="300" verticalDpi="300"/>
  <headerFooter alignWithMargins="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2:J49"/>
  <sheetViews>
    <sheetView showGridLines="0" workbookViewId="0">
      <pane ySplit="4" topLeftCell="A5" activePane="bottomLeft" state="frozen"/>
      <selection pane="bottomLeft" activeCell="B4" sqref="B4"/>
    </sheetView>
  </sheetViews>
  <sheetFormatPr baseColWidth="10" defaultColWidth="11.44140625" defaultRowHeight="13.2"/>
  <cols>
    <col min="1" max="1" width="11.44140625" style="22"/>
    <col min="2" max="2" width="13.33203125" style="22" customWidth="1"/>
    <col min="3" max="3" width="14" style="22" customWidth="1"/>
    <col min="4" max="4" width="17.88671875" style="22" customWidth="1"/>
    <col min="5" max="5" width="16.44140625" style="22" customWidth="1"/>
    <col min="6" max="6" width="13.6640625" style="22" customWidth="1"/>
    <col min="7" max="7" width="13.33203125" style="22" customWidth="1"/>
    <col min="8" max="8" width="15.109375" style="22" customWidth="1"/>
    <col min="9" max="9" width="15.33203125" style="22" customWidth="1"/>
    <col min="10" max="10" width="13.5546875" style="22" customWidth="1"/>
    <col min="11" max="16384" width="11.44140625" style="22"/>
  </cols>
  <sheetData>
    <row r="2" spans="2:10" ht="15" customHeight="1">
      <c r="B2" s="468" t="s">
        <v>307</v>
      </c>
      <c r="C2" s="468"/>
      <c r="D2" s="468"/>
      <c r="E2" s="468"/>
      <c r="F2" s="468"/>
      <c r="G2" s="468"/>
      <c r="H2" s="468"/>
      <c r="I2" s="468"/>
      <c r="J2" s="468"/>
    </row>
    <row r="3" spans="2:10" ht="23.25" customHeight="1" thickBot="1">
      <c r="B3" s="489" t="s">
        <v>1124</v>
      </c>
      <c r="C3" s="489"/>
      <c r="D3" s="489"/>
      <c r="E3" s="489"/>
      <c r="F3" s="489"/>
      <c r="G3" s="489"/>
      <c r="H3" s="489"/>
      <c r="I3" s="489"/>
      <c r="J3" s="489"/>
    </row>
    <row r="4" spans="2:10" ht="26.4" thickTop="1" thickBot="1">
      <c r="B4" s="310" t="s">
        <v>511</v>
      </c>
      <c r="C4" s="310" t="s">
        <v>4</v>
      </c>
      <c r="D4" s="310" t="s">
        <v>190</v>
      </c>
      <c r="E4" s="310" t="s">
        <v>1056</v>
      </c>
      <c r="F4" s="310" t="s">
        <v>1057</v>
      </c>
      <c r="G4" s="310" t="s">
        <v>1058</v>
      </c>
      <c r="H4" s="310" t="s">
        <v>1059</v>
      </c>
      <c r="I4" s="310" t="s">
        <v>1366</v>
      </c>
      <c r="J4" s="310" t="s">
        <v>1060</v>
      </c>
    </row>
    <row r="5" spans="2:10" ht="14.4" thickTop="1" thickBot="1">
      <c r="B5" s="243">
        <v>2020</v>
      </c>
      <c r="C5" s="398">
        <f>SUM(D5:J5)</f>
        <v>12873</v>
      </c>
      <c r="D5" s="398">
        <v>2537</v>
      </c>
      <c r="E5" s="398">
        <v>7701</v>
      </c>
      <c r="F5" s="398">
        <v>1470</v>
      </c>
      <c r="G5" s="398">
        <v>961</v>
      </c>
      <c r="H5" s="398">
        <v>204</v>
      </c>
      <c r="I5" s="398">
        <v>0</v>
      </c>
      <c r="J5" s="398">
        <v>0</v>
      </c>
    </row>
    <row r="6" spans="2:10" ht="14.4" thickTop="1" thickBot="1">
      <c r="B6" s="243">
        <v>2021</v>
      </c>
      <c r="C6" s="398">
        <f t="shared" ref="C6:C10" si="0">SUM(D6:J6)</f>
        <v>11428</v>
      </c>
      <c r="D6" s="398">
        <v>3442</v>
      </c>
      <c r="E6" s="398">
        <v>5940</v>
      </c>
      <c r="F6" s="398">
        <v>1151</v>
      </c>
      <c r="G6" s="398">
        <v>655</v>
      </c>
      <c r="H6" s="398">
        <v>239</v>
      </c>
      <c r="I6" s="398">
        <v>0</v>
      </c>
      <c r="J6" s="398">
        <v>1</v>
      </c>
    </row>
    <row r="7" spans="2:10" ht="14.4" thickTop="1" thickBot="1">
      <c r="B7" s="243">
        <v>2022</v>
      </c>
      <c r="C7" s="398">
        <f t="shared" si="0"/>
        <v>8369</v>
      </c>
      <c r="D7" s="398">
        <v>1761</v>
      </c>
      <c r="E7" s="398">
        <v>5272</v>
      </c>
      <c r="F7" s="398">
        <v>516</v>
      </c>
      <c r="G7" s="398">
        <v>560</v>
      </c>
      <c r="H7" s="398">
        <v>260</v>
      </c>
      <c r="I7" s="398">
        <v>0</v>
      </c>
      <c r="J7" s="398">
        <v>0</v>
      </c>
    </row>
    <row r="8" spans="2:10" ht="14.4" thickTop="1" thickBot="1">
      <c r="B8" s="243">
        <v>2023</v>
      </c>
      <c r="C8" s="398">
        <f t="shared" si="0"/>
        <v>8222</v>
      </c>
      <c r="D8" s="398">
        <v>1748</v>
      </c>
      <c r="E8" s="398">
        <v>5512</v>
      </c>
      <c r="F8" s="398">
        <v>452</v>
      </c>
      <c r="G8" s="398">
        <v>359</v>
      </c>
      <c r="H8" s="398">
        <v>151</v>
      </c>
      <c r="I8" s="398">
        <v>0</v>
      </c>
      <c r="J8" s="398">
        <v>0</v>
      </c>
    </row>
    <row r="9" spans="2:10" ht="14.4" thickTop="1" thickBot="1">
      <c r="B9" s="243">
        <v>2024</v>
      </c>
      <c r="C9" s="398">
        <f t="shared" si="0"/>
        <v>9320</v>
      </c>
      <c r="D9" s="398">
        <v>2124</v>
      </c>
      <c r="E9" s="398">
        <v>5920</v>
      </c>
      <c r="F9" s="398">
        <v>544</v>
      </c>
      <c r="G9" s="398">
        <v>539</v>
      </c>
      <c r="H9" s="398">
        <v>193</v>
      </c>
      <c r="I9" s="398">
        <v>0</v>
      </c>
      <c r="J9" s="398">
        <v>0</v>
      </c>
    </row>
    <row r="10" spans="2:10" ht="14.4" thickTop="1" thickBot="1">
      <c r="B10" s="244">
        <v>2025</v>
      </c>
      <c r="C10" s="398">
        <f t="shared" si="0"/>
        <v>10596</v>
      </c>
      <c r="D10" s="428">
        <v>2635</v>
      </c>
      <c r="E10" s="428">
        <v>6397</v>
      </c>
      <c r="F10" s="428">
        <v>680</v>
      </c>
      <c r="G10" s="428">
        <v>628</v>
      </c>
      <c r="H10" s="428">
        <v>250</v>
      </c>
      <c r="I10" s="398">
        <v>5</v>
      </c>
      <c r="J10" s="398">
        <v>1</v>
      </c>
    </row>
    <row r="11" spans="2:10" ht="15" thickTop="1" thickBot="1">
      <c r="B11" s="238"/>
      <c r="C11" s="317"/>
      <c r="D11" s="317"/>
      <c r="E11" s="317"/>
      <c r="F11" s="317"/>
      <c r="G11" s="317"/>
      <c r="H11" s="317"/>
      <c r="I11" s="378"/>
      <c r="J11" s="378"/>
    </row>
    <row r="12" spans="2:10" ht="14.4" thickTop="1" thickBot="1">
      <c r="B12" s="523" t="s">
        <v>181</v>
      </c>
      <c r="C12" s="524"/>
      <c r="D12" s="524"/>
      <c r="E12" s="524"/>
      <c r="F12" s="524"/>
      <c r="G12" s="524"/>
      <c r="H12" s="541"/>
      <c r="I12" s="378"/>
      <c r="J12" s="378"/>
    </row>
    <row r="13" spans="2:10" ht="15" thickTop="1" thickBot="1">
      <c r="B13" s="137"/>
      <c r="C13" s="138"/>
      <c r="D13" s="138"/>
      <c r="E13" s="138"/>
      <c r="F13" s="138"/>
      <c r="G13" s="138"/>
      <c r="H13" s="138"/>
      <c r="I13" s="378"/>
      <c r="J13" s="378"/>
    </row>
    <row r="14" spans="2:10" ht="14.4" thickTop="1">
      <c r="B14" s="24"/>
      <c r="C14" s="24"/>
      <c r="D14" s="193"/>
      <c r="E14" s="139"/>
      <c r="F14" s="24"/>
      <c r="G14" s="24"/>
      <c r="H14" s="24"/>
    </row>
    <row r="15" spans="2:10">
      <c r="D15" s="67"/>
      <c r="E15" s="67"/>
      <c r="F15" s="67"/>
      <c r="G15" s="67"/>
      <c r="H15" s="67"/>
      <c r="I15" s="134"/>
    </row>
    <row r="16" spans="2:10">
      <c r="D16" s="134"/>
      <c r="E16" s="134"/>
      <c r="F16" s="134"/>
      <c r="G16" s="134"/>
      <c r="H16" s="134"/>
    </row>
    <row r="18" spans="4:4">
      <c r="D18" s="134"/>
    </row>
    <row r="49" spans="2:2">
      <c r="B49" s="140"/>
    </row>
  </sheetData>
  <mergeCells count="3">
    <mergeCell ref="B12:H12"/>
    <mergeCell ref="B2:J2"/>
    <mergeCell ref="B3:J3"/>
  </mergeCells>
  <hyperlinks>
    <hyperlink ref="B3:H3" location="'Capitulo 4'!B23" display="Número de BFV pagados por propósito. 2020-2024." xr:uid="{00000000-0004-0000-2800-000000000000}"/>
  </hyperlinks>
  <pageMargins left="0.7" right="0.7" top="0.75" bottom="0.75" header="0.3" footer="0.3"/>
  <pageSetup orientation="portrait" verticalDpi="0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2:J16"/>
  <sheetViews>
    <sheetView showGridLines="0" workbookViewId="0">
      <pane ySplit="4" topLeftCell="A5" activePane="bottomLeft" state="frozen"/>
      <selection pane="bottomLeft" activeCell="B4" sqref="B4"/>
    </sheetView>
  </sheetViews>
  <sheetFormatPr baseColWidth="10" defaultColWidth="11.44140625" defaultRowHeight="13.2"/>
  <cols>
    <col min="1" max="1" width="11.44140625" style="22"/>
    <col min="2" max="2" width="13.5546875" style="22" customWidth="1"/>
    <col min="3" max="3" width="13.6640625" style="22" customWidth="1"/>
    <col min="4" max="4" width="13.109375" style="22" customWidth="1"/>
    <col min="5" max="5" width="12.88671875" style="22" bestFit="1" customWidth="1"/>
    <col min="6" max="6" width="12.88671875" style="22" customWidth="1"/>
    <col min="7" max="7" width="12" style="22" customWidth="1"/>
    <col min="8" max="16384" width="11.44140625" style="22"/>
  </cols>
  <sheetData>
    <row r="2" spans="2:10" ht="15.75" customHeight="1">
      <c r="B2" s="497" t="s">
        <v>308</v>
      </c>
      <c r="C2" s="497"/>
      <c r="D2" s="497"/>
      <c r="E2" s="497"/>
      <c r="F2" s="497"/>
      <c r="G2" s="497"/>
    </row>
    <row r="3" spans="2:10" ht="36" customHeight="1" thickBot="1">
      <c r="B3" s="470" t="s">
        <v>1125</v>
      </c>
      <c r="C3" s="470"/>
      <c r="D3" s="470"/>
      <c r="E3" s="470"/>
      <c r="F3" s="470"/>
      <c r="G3" s="470"/>
    </row>
    <row r="4" spans="2:10" ht="39.75" customHeight="1" thickTop="1" thickBot="1">
      <c r="B4" s="310" t="s">
        <v>511</v>
      </c>
      <c r="C4" s="310" t="s">
        <v>465</v>
      </c>
      <c r="D4" s="310" t="s">
        <v>191</v>
      </c>
      <c r="E4" s="310" t="s">
        <v>192</v>
      </c>
      <c r="F4" s="310" t="s">
        <v>1061</v>
      </c>
      <c r="G4" s="310" t="s">
        <v>193</v>
      </c>
    </row>
    <row r="5" spans="2:10" ht="16.8" thickTop="1" thickBot="1">
      <c r="B5" s="322">
        <v>2020</v>
      </c>
      <c r="C5" s="433">
        <f t="shared" ref="C5:C10" si="0">SUM(D5:G5)</f>
        <v>12873</v>
      </c>
      <c r="D5" s="433">
        <v>7787</v>
      </c>
      <c r="E5" s="433">
        <v>5083</v>
      </c>
      <c r="F5" s="433">
        <v>3</v>
      </c>
      <c r="G5" s="433">
        <v>0</v>
      </c>
      <c r="H5" s="141"/>
      <c r="I5" s="141"/>
      <c r="J5" s="142"/>
    </row>
    <row r="6" spans="2:10" ht="16.8" thickTop="1" thickBot="1">
      <c r="B6" s="322">
        <v>2021</v>
      </c>
      <c r="C6" s="433">
        <f t="shared" si="0"/>
        <v>11428</v>
      </c>
      <c r="D6" s="433">
        <v>6933</v>
      </c>
      <c r="E6" s="433">
        <v>4480</v>
      </c>
      <c r="F6" s="433">
        <v>15</v>
      </c>
      <c r="G6" s="433">
        <v>0</v>
      </c>
      <c r="H6" s="141"/>
      <c r="I6" s="141"/>
      <c r="J6" s="142"/>
    </row>
    <row r="7" spans="2:10" ht="16.8" thickTop="1" thickBot="1">
      <c r="B7" s="322">
        <v>2022</v>
      </c>
      <c r="C7" s="433">
        <f t="shared" si="0"/>
        <v>8369</v>
      </c>
      <c r="D7" s="433">
        <v>5101</v>
      </c>
      <c r="E7" s="433">
        <v>3246</v>
      </c>
      <c r="F7" s="433">
        <v>22</v>
      </c>
      <c r="G7" s="433">
        <v>0</v>
      </c>
      <c r="H7" s="141"/>
      <c r="I7" s="141"/>
      <c r="J7" s="142"/>
    </row>
    <row r="8" spans="2:10" ht="16.8" thickTop="1" thickBot="1">
      <c r="B8" s="322">
        <v>2023</v>
      </c>
      <c r="C8" s="433">
        <f t="shared" si="0"/>
        <v>8222</v>
      </c>
      <c r="D8" s="433">
        <v>5276</v>
      </c>
      <c r="E8" s="433">
        <v>2906</v>
      </c>
      <c r="F8" s="433">
        <v>40</v>
      </c>
      <c r="G8" s="433">
        <v>0</v>
      </c>
      <c r="H8" s="141"/>
      <c r="I8" s="141"/>
      <c r="J8" s="142"/>
    </row>
    <row r="9" spans="2:10" ht="16.8" thickTop="1" thickBot="1">
      <c r="B9" s="322">
        <v>2024</v>
      </c>
      <c r="C9" s="433">
        <f t="shared" si="0"/>
        <v>9320</v>
      </c>
      <c r="D9" s="433">
        <v>5911</v>
      </c>
      <c r="E9" s="433">
        <v>3339</v>
      </c>
      <c r="F9" s="433">
        <v>70</v>
      </c>
      <c r="G9" s="433">
        <v>0</v>
      </c>
      <c r="H9" s="141"/>
      <c r="I9" s="141"/>
      <c r="J9" s="142"/>
    </row>
    <row r="10" spans="2:10" ht="16.2" thickTop="1">
      <c r="B10" s="391">
        <v>2025</v>
      </c>
      <c r="C10" s="432">
        <f t="shared" si="0"/>
        <v>10596</v>
      </c>
      <c r="D10" s="432">
        <v>6743</v>
      </c>
      <c r="E10" s="432">
        <v>3762</v>
      </c>
      <c r="F10" s="432">
        <v>91</v>
      </c>
      <c r="G10" s="432">
        <v>0</v>
      </c>
      <c r="H10" s="141"/>
      <c r="I10" s="141"/>
      <c r="J10" s="142"/>
    </row>
    <row r="11" spans="2:10" ht="16.2" thickBot="1">
      <c r="B11" s="319"/>
      <c r="C11" s="320"/>
      <c r="D11" s="320"/>
      <c r="E11" s="320"/>
      <c r="F11" s="320"/>
      <c r="G11" s="320"/>
      <c r="H11" s="141"/>
      <c r="I11" s="141"/>
      <c r="J11" s="142"/>
    </row>
    <row r="12" spans="2:10" ht="14.4" thickTop="1" thickBot="1">
      <c r="B12" s="586" t="s">
        <v>181</v>
      </c>
      <c r="C12" s="587"/>
      <c r="D12" s="587"/>
      <c r="E12" s="587"/>
      <c r="F12" s="587"/>
      <c r="G12" s="587"/>
    </row>
    <row r="13" spans="2:10" ht="14.4" thickTop="1">
      <c r="B13" s="127"/>
      <c r="C13" s="24"/>
      <c r="D13" s="174"/>
      <c r="E13" s="24"/>
      <c r="F13" s="24"/>
      <c r="G13" s="24"/>
    </row>
    <row r="16" spans="2:10">
      <c r="D16" s="130"/>
    </row>
  </sheetData>
  <mergeCells count="3">
    <mergeCell ref="B12:G12"/>
    <mergeCell ref="B2:G2"/>
    <mergeCell ref="B3:G3"/>
  </mergeCells>
  <hyperlinks>
    <hyperlink ref="B3:G3" location="'Capitulo 4'!B24" display="Número de BFV pagados por género del jefe de familia. 2005-2018." xr:uid="{00000000-0004-0000-2900-000000000000}"/>
  </hyperlinks>
  <pageMargins left="0.7" right="0.7" top="0.75" bottom="0.75" header="0.3" footer="0.3"/>
  <pageSetup orientation="portrait" verticalDpi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2:G17"/>
  <sheetViews>
    <sheetView showGridLines="0" workbookViewId="0">
      <pane ySplit="5" topLeftCell="A6" activePane="bottomLeft" state="frozen"/>
      <selection pane="bottomLeft" activeCell="B4" sqref="B4:B5"/>
    </sheetView>
  </sheetViews>
  <sheetFormatPr baseColWidth="10" defaultColWidth="11.44140625" defaultRowHeight="13.2"/>
  <cols>
    <col min="1" max="1" width="11.44140625" style="22"/>
    <col min="2" max="2" width="13.5546875" style="22" customWidth="1"/>
    <col min="3" max="3" width="13.6640625" style="22" customWidth="1"/>
    <col min="4" max="4" width="13.109375" style="22" customWidth="1"/>
    <col min="5" max="5" width="12.88671875" style="22" bestFit="1" customWidth="1"/>
    <col min="6" max="16384" width="11.44140625" style="22"/>
  </cols>
  <sheetData>
    <row r="2" spans="2:7" ht="15.75" customHeight="1">
      <c r="B2" s="497" t="s">
        <v>309</v>
      </c>
      <c r="C2" s="497"/>
      <c r="D2" s="497"/>
      <c r="E2" s="497"/>
      <c r="F2" s="497"/>
      <c r="G2" s="497"/>
    </row>
    <row r="3" spans="2:7" ht="36" customHeight="1" thickBot="1">
      <c r="B3" s="489" t="s">
        <v>1126</v>
      </c>
      <c r="C3" s="489"/>
      <c r="D3" s="489"/>
      <c r="E3" s="489"/>
      <c r="F3" s="489"/>
      <c r="G3" s="489"/>
    </row>
    <row r="4" spans="2:7" ht="20.399999999999999" customHeight="1" thickTop="1" thickBot="1">
      <c r="B4" s="503" t="s">
        <v>511</v>
      </c>
      <c r="C4" s="484" t="s">
        <v>465</v>
      </c>
      <c r="D4" s="465" t="s">
        <v>583</v>
      </c>
      <c r="E4" s="466"/>
      <c r="F4" s="467"/>
      <c r="G4" s="503" t="s">
        <v>1064</v>
      </c>
    </row>
    <row r="5" spans="2:7" ht="39" thickTop="1" thickBot="1">
      <c r="B5" s="511"/>
      <c r="C5" s="485"/>
      <c r="D5" s="310" t="s">
        <v>1062</v>
      </c>
      <c r="E5" s="310" t="s">
        <v>1063</v>
      </c>
      <c r="F5" s="310" t="s">
        <v>1065</v>
      </c>
      <c r="G5" s="511"/>
    </row>
    <row r="6" spans="2:7" ht="14.4" thickTop="1" thickBot="1">
      <c r="B6" s="322">
        <v>2020</v>
      </c>
      <c r="C6" s="433">
        <f>SUM(D6:G6)</f>
        <v>12873</v>
      </c>
      <c r="D6" s="433">
        <v>6981</v>
      </c>
      <c r="E6" s="433">
        <v>4714</v>
      </c>
      <c r="F6" s="433">
        <v>1178</v>
      </c>
      <c r="G6" s="433">
        <v>0</v>
      </c>
    </row>
    <row r="7" spans="2:7" ht="14.4" thickTop="1" thickBot="1">
      <c r="B7" s="322">
        <v>2021</v>
      </c>
      <c r="C7" s="433">
        <f t="shared" ref="C7:C11" si="0">SUM(D7:G7)</f>
        <v>11428</v>
      </c>
      <c r="D7" s="433">
        <v>6183</v>
      </c>
      <c r="E7" s="433">
        <v>4277</v>
      </c>
      <c r="F7" s="433">
        <v>968</v>
      </c>
      <c r="G7" s="433">
        <v>0</v>
      </c>
    </row>
    <row r="8" spans="2:7" ht="14.4" thickTop="1" thickBot="1">
      <c r="B8" s="322">
        <v>2022</v>
      </c>
      <c r="C8" s="433">
        <f t="shared" si="0"/>
        <v>8369</v>
      </c>
      <c r="D8" s="433">
        <v>4485</v>
      </c>
      <c r="E8" s="433">
        <v>3121</v>
      </c>
      <c r="F8" s="433">
        <v>763</v>
      </c>
      <c r="G8" s="433">
        <v>0</v>
      </c>
    </row>
    <row r="9" spans="2:7" ht="14.4" thickTop="1" thickBot="1">
      <c r="B9" s="322">
        <v>2023</v>
      </c>
      <c r="C9" s="433">
        <f t="shared" si="0"/>
        <v>8222</v>
      </c>
      <c r="D9" s="433">
        <v>4686</v>
      </c>
      <c r="E9" s="433">
        <v>3089</v>
      </c>
      <c r="F9" s="433">
        <v>447</v>
      </c>
      <c r="G9" s="433">
        <v>0</v>
      </c>
    </row>
    <row r="10" spans="2:7" ht="14.4" thickTop="1" thickBot="1">
      <c r="B10" s="322">
        <v>2024</v>
      </c>
      <c r="C10" s="433">
        <f t="shared" si="0"/>
        <v>9320</v>
      </c>
      <c r="D10" s="433">
        <v>5106</v>
      </c>
      <c r="E10" s="433">
        <v>3724</v>
      </c>
      <c r="F10" s="433">
        <v>490</v>
      </c>
      <c r="G10" s="433">
        <v>0</v>
      </c>
    </row>
    <row r="11" spans="2:7" ht="14.4" thickTop="1" thickBot="1">
      <c r="B11" s="391">
        <v>2025</v>
      </c>
      <c r="C11" s="433">
        <f t="shared" si="0"/>
        <v>10596</v>
      </c>
      <c r="D11" s="432">
        <v>5528</v>
      </c>
      <c r="E11" s="432">
        <v>4210</v>
      </c>
      <c r="F11" s="432">
        <v>858</v>
      </c>
      <c r="G11" s="432">
        <v>0</v>
      </c>
    </row>
    <row r="12" spans="2:7" ht="15.6" thickTop="1">
      <c r="B12" s="319"/>
      <c r="C12" s="320"/>
      <c r="D12" s="320"/>
      <c r="E12" s="320"/>
      <c r="F12" s="323"/>
      <c r="G12" s="323"/>
    </row>
    <row r="13" spans="2:7">
      <c r="B13" s="588" t="s">
        <v>181</v>
      </c>
      <c r="C13" s="589"/>
      <c r="D13" s="589"/>
      <c r="E13" s="589"/>
      <c r="F13" s="589"/>
      <c r="G13" s="589"/>
    </row>
    <row r="14" spans="2:7" ht="13.8">
      <c r="B14" s="127"/>
      <c r="C14" s="24"/>
      <c r="D14" s="174"/>
      <c r="E14" s="24"/>
    </row>
    <row r="17" spans="4:4">
      <c r="D17" s="130"/>
    </row>
  </sheetData>
  <mergeCells count="7">
    <mergeCell ref="B13:G13"/>
    <mergeCell ref="B2:G2"/>
    <mergeCell ref="B3:G3"/>
    <mergeCell ref="B4:B5"/>
    <mergeCell ref="C4:C5"/>
    <mergeCell ref="D4:F4"/>
    <mergeCell ref="G4:G5"/>
  </mergeCells>
  <hyperlinks>
    <hyperlink ref="B3:G3" location="'Capitulo 4'!B25" display="Número de BFV pagados por grupo de edad del jefe de familia. 2005-2018." xr:uid="{00000000-0004-0000-2A00-000000000000}"/>
  </hyperlinks>
  <pageMargins left="0.7" right="0.7" top="0.75" bottom="0.75" header="0.3" footer="0.3"/>
  <pageSetup orientation="portrait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B2:F15"/>
  <sheetViews>
    <sheetView showGridLines="0" workbookViewId="0">
      <pane ySplit="4" topLeftCell="A5" activePane="bottomLeft" state="frozen"/>
      <selection pane="bottomLeft" activeCell="B4" sqref="B4"/>
    </sheetView>
  </sheetViews>
  <sheetFormatPr baseColWidth="10" defaultColWidth="11.44140625" defaultRowHeight="13.2"/>
  <cols>
    <col min="1" max="1" width="11.44140625" style="22"/>
    <col min="2" max="2" width="17.5546875" style="22" customWidth="1"/>
    <col min="3" max="3" width="19.109375" style="22" customWidth="1"/>
    <col min="4" max="4" width="16.109375" style="22" customWidth="1"/>
    <col min="5" max="5" width="15.33203125" style="22" customWidth="1"/>
    <col min="6" max="16384" width="11.44140625" style="22"/>
  </cols>
  <sheetData>
    <row r="2" spans="2:6" ht="15.75" customHeight="1">
      <c r="B2" s="497" t="s">
        <v>310</v>
      </c>
      <c r="C2" s="497"/>
      <c r="D2" s="497"/>
      <c r="E2" s="497"/>
    </row>
    <row r="3" spans="2:6" ht="35.25" customHeight="1" thickBot="1">
      <c r="B3" s="489" t="s">
        <v>1127</v>
      </c>
      <c r="C3" s="489"/>
      <c r="D3" s="489"/>
      <c r="E3" s="489"/>
    </row>
    <row r="4" spans="2:6" ht="53.25" customHeight="1" thickTop="1" thickBot="1">
      <c r="B4" s="310" t="s">
        <v>10</v>
      </c>
      <c r="C4" s="327" t="s">
        <v>194</v>
      </c>
      <c r="D4" s="327" t="s">
        <v>195</v>
      </c>
      <c r="E4" s="327" t="s">
        <v>196</v>
      </c>
    </row>
    <row r="5" spans="2:6" ht="14.4" thickTop="1" thickBot="1">
      <c r="B5" s="321">
        <v>2020</v>
      </c>
      <c r="C5" s="433">
        <f t="shared" ref="C5:C10" si="0">+D5+E5</f>
        <v>12873</v>
      </c>
      <c r="D5" s="433">
        <v>1102</v>
      </c>
      <c r="E5" s="433">
        <v>11771</v>
      </c>
      <c r="F5" s="26"/>
    </row>
    <row r="6" spans="2:6" ht="14.4" thickTop="1" thickBot="1">
      <c r="B6" s="321">
        <v>2021</v>
      </c>
      <c r="C6" s="433">
        <f t="shared" si="0"/>
        <v>11428</v>
      </c>
      <c r="D6" s="433">
        <v>931</v>
      </c>
      <c r="E6" s="433">
        <v>10497</v>
      </c>
      <c r="F6" s="26"/>
    </row>
    <row r="7" spans="2:6" ht="14.4" thickTop="1" thickBot="1">
      <c r="B7" s="321">
        <v>2022</v>
      </c>
      <c r="C7" s="433">
        <f t="shared" si="0"/>
        <v>8369</v>
      </c>
      <c r="D7" s="433">
        <v>739</v>
      </c>
      <c r="E7" s="433">
        <v>7630</v>
      </c>
      <c r="F7" s="26"/>
    </row>
    <row r="8" spans="2:6" ht="14.4" thickTop="1" thickBot="1">
      <c r="B8" s="321">
        <v>2023</v>
      </c>
      <c r="C8" s="433">
        <f t="shared" si="0"/>
        <v>8222</v>
      </c>
      <c r="D8" s="433">
        <v>715</v>
      </c>
      <c r="E8" s="433">
        <v>7507</v>
      </c>
      <c r="F8" s="26"/>
    </row>
    <row r="9" spans="2:6" ht="14.4" thickTop="1" thickBot="1">
      <c r="B9" s="321">
        <v>2024</v>
      </c>
      <c r="C9" s="433">
        <f t="shared" si="0"/>
        <v>9320</v>
      </c>
      <c r="D9" s="433">
        <v>867</v>
      </c>
      <c r="E9" s="433">
        <v>8453</v>
      </c>
      <c r="F9" s="26"/>
    </row>
    <row r="10" spans="2:6" ht="14.4" thickTop="1" thickBot="1">
      <c r="B10" s="391">
        <v>2025</v>
      </c>
      <c r="C10" s="433">
        <f t="shared" si="0"/>
        <v>10596</v>
      </c>
      <c r="D10" s="432">
        <v>956</v>
      </c>
      <c r="E10" s="432">
        <v>9640</v>
      </c>
      <c r="F10" s="26"/>
    </row>
    <row r="11" spans="2:6" ht="15" thickTop="1" thickBot="1">
      <c r="B11" s="324"/>
      <c r="C11" s="325"/>
      <c r="D11" s="325"/>
      <c r="E11" s="326"/>
      <c r="F11" s="26"/>
    </row>
    <row r="12" spans="2:6" ht="14.4" thickTop="1" thickBot="1">
      <c r="B12" s="495" t="s">
        <v>181</v>
      </c>
      <c r="C12" s="496"/>
      <c r="D12" s="496"/>
      <c r="E12" s="496"/>
    </row>
    <row r="13" spans="2:6" ht="13.8" thickTop="1"/>
    <row r="15" spans="2:6">
      <c r="F15" s="26"/>
    </row>
  </sheetData>
  <mergeCells count="3">
    <mergeCell ref="B2:E2"/>
    <mergeCell ref="B3:E3"/>
    <mergeCell ref="B12:E12"/>
  </mergeCells>
  <hyperlinks>
    <hyperlink ref="B3:E3" location="'Capitulo 4'!B26" display="Número de BFV pagados a nacionales y extranjeros. 2005-2018." xr:uid="{00000000-0004-0000-2B00-000000000000}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B2:AD30"/>
  <sheetViews>
    <sheetView showGridLines="0" workbookViewId="0">
      <pane ySplit="4" topLeftCell="A5" activePane="bottomLeft" state="frozen"/>
      <selection pane="bottomLeft" activeCell="B4" sqref="B4"/>
    </sheetView>
  </sheetViews>
  <sheetFormatPr baseColWidth="10" defaultColWidth="11.44140625" defaultRowHeight="13.2"/>
  <cols>
    <col min="1" max="1" width="11.44140625" style="22"/>
    <col min="2" max="2" width="30.44140625" style="22" customWidth="1"/>
    <col min="3" max="3" width="7.6640625" style="22" customWidth="1"/>
    <col min="4" max="4" width="8.88671875" style="22" customWidth="1"/>
    <col min="5" max="5" width="8.44140625" style="22" customWidth="1"/>
    <col min="6" max="6" width="8" style="22" customWidth="1"/>
    <col min="7" max="7" width="11.44140625" style="22" customWidth="1"/>
    <col min="8" max="16384" width="11.44140625" style="22"/>
  </cols>
  <sheetData>
    <row r="2" spans="2:30" ht="15">
      <c r="B2" s="468" t="s">
        <v>311</v>
      </c>
      <c r="C2" s="468"/>
      <c r="D2" s="468"/>
      <c r="E2" s="468"/>
      <c r="F2" s="468"/>
      <c r="G2" s="468"/>
      <c r="H2" s="468"/>
    </row>
    <row r="3" spans="2:30" ht="32.4" customHeight="1" thickBot="1">
      <c r="B3" s="489" t="s">
        <v>1128</v>
      </c>
      <c r="C3" s="489"/>
      <c r="D3" s="489"/>
      <c r="E3" s="489"/>
      <c r="F3" s="489"/>
      <c r="G3" s="489"/>
      <c r="H3" s="489"/>
    </row>
    <row r="4" spans="2:30" ht="16.8" thickTop="1" thickBot="1">
      <c r="B4" s="310" t="s">
        <v>15</v>
      </c>
      <c r="C4" s="310">
        <v>2020</v>
      </c>
      <c r="D4" s="310">
        <v>2021</v>
      </c>
      <c r="E4" s="310">
        <v>2022</v>
      </c>
      <c r="F4" s="310">
        <v>2023</v>
      </c>
      <c r="G4" s="310">
        <v>2024</v>
      </c>
      <c r="H4" s="310">
        <v>2025</v>
      </c>
      <c r="I4" s="145"/>
      <c r="J4" s="145"/>
      <c r="K4" s="145"/>
      <c r="L4" s="145"/>
      <c r="M4" s="145"/>
      <c r="N4" s="145"/>
      <c r="O4" s="23"/>
    </row>
    <row r="5" spans="2:30" ht="16.8" thickTop="1" thickBot="1">
      <c r="B5" s="262" t="s">
        <v>4</v>
      </c>
      <c r="C5" s="398">
        <f>SUM(C6:C25)</f>
        <v>1897</v>
      </c>
      <c r="D5" s="398">
        <f t="shared" ref="D5:H5" si="0">SUM(D6:D25)</f>
        <v>1771</v>
      </c>
      <c r="E5" s="398">
        <f>SUM(E6:E25)</f>
        <v>1155</v>
      </c>
      <c r="F5" s="398">
        <f>SUM(F6:F25)</f>
        <v>1079</v>
      </c>
      <c r="G5" s="398">
        <f t="shared" si="0"/>
        <v>1254</v>
      </c>
      <c r="H5" s="398">
        <f t="shared" si="0"/>
        <v>1223</v>
      </c>
      <c r="I5" s="23"/>
      <c r="J5" s="23"/>
      <c r="K5" s="23"/>
      <c r="L5" s="23"/>
      <c r="M5" s="23"/>
      <c r="N5" s="23"/>
      <c r="O5" s="23"/>
    </row>
    <row r="6" spans="2:30" ht="16.8" thickTop="1" thickBot="1">
      <c r="B6" s="262" t="s">
        <v>197</v>
      </c>
      <c r="C6" s="398">
        <v>138</v>
      </c>
      <c r="D6" s="398">
        <v>140</v>
      </c>
      <c r="E6" s="398">
        <v>56</v>
      </c>
      <c r="F6" s="398">
        <v>106</v>
      </c>
      <c r="G6" s="398">
        <v>40</v>
      </c>
      <c r="H6" s="398">
        <v>61</v>
      </c>
      <c r="I6" s="146"/>
      <c r="J6" s="146"/>
      <c r="K6" s="146"/>
      <c r="L6" s="146"/>
      <c r="M6" s="146"/>
      <c r="N6" s="146"/>
      <c r="O6" s="147"/>
    </row>
    <row r="7" spans="2:30" ht="16.8" thickTop="1" thickBot="1">
      <c r="B7" s="262" t="s">
        <v>198</v>
      </c>
      <c r="C7" s="398">
        <v>2</v>
      </c>
      <c r="D7" s="398">
        <v>7</v>
      </c>
      <c r="E7" s="398">
        <v>4</v>
      </c>
      <c r="F7" s="398">
        <v>2</v>
      </c>
      <c r="G7" s="398">
        <v>1</v>
      </c>
      <c r="H7" s="398">
        <v>2</v>
      </c>
      <c r="I7" s="146"/>
      <c r="J7" s="146"/>
      <c r="K7" s="146"/>
      <c r="L7" s="146"/>
      <c r="M7" s="146"/>
      <c r="N7" s="146"/>
      <c r="O7" s="147"/>
    </row>
    <row r="8" spans="2:30" ht="16.8" thickTop="1" thickBot="1">
      <c r="B8" s="262" t="s">
        <v>199</v>
      </c>
      <c r="C8" s="398">
        <v>147</v>
      </c>
      <c r="D8" s="398">
        <v>137</v>
      </c>
      <c r="E8" s="398">
        <v>81</v>
      </c>
      <c r="F8" s="398">
        <v>211</v>
      </c>
      <c r="G8" s="398">
        <v>64</v>
      </c>
      <c r="H8" s="398">
        <v>72</v>
      </c>
      <c r="I8" s="146"/>
      <c r="J8" s="146"/>
      <c r="K8" s="146"/>
      <c r="L8" s="146"/>
      <c r="M8" s="146"/>
      <c r="N8" s="146"/>
      <c r="O8" s="147"/>
    </row>
    <row r="9" spans="2:30" ht="16.8" thickTop="1" thickBot="1">
      <c r="B9" s="262" t="s">
        <v>200</v>
      </c>
      <c r="C9" s="398">
        <v>91</v>
      </c>
      <c r="D9" s="398">
        <v>75</v>
      </c>
      <c r="E9" s="398">
        <v>66</v>
      </c>
      <c r="F9" s="398">
        <v>42</v>
      </c>
      <c r="G9" s="398">
        <v>54</v>
      </c>
      <c r="H9" s="398">
        <v>58</v>
      </c>
      <c r="I9" s="146"/>
      <c r="J9" s="146"/>
      <c r="K9" s="146"/>
      <c r="L9" s="146"/>
      <c r="M9" s="146"/>
      <c r="N9" s="146"/>
      <c r="O9" s="147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</row>
    <row r="10" spans="2:30" ht="16.8" thickTop="1" thickBot="1">
      <c r="B10" s="262" t="s">
        <v>201</v>
      </c>
      <c r="C10" s="398">
        <v>46</v>
      </c>
      <c r="D10" s="398">
        <v>45</v>
      </c>
      <c r="E10" s="398">
        <v>26</v>
      </c>
      <c r="F10" s="398">
        <v>28</v>
      </c>
      <c r="G10" s="398">
        <v>36</v>
      </c>
      <c r="H10" s="398">
        <v>57</v>
      </c>
      <c r="I10" s="146"/>
      <c r="J10" s="146"/>
      <c r="K10" s="146"/>
      <c r="L10" s="146"/>
      <c r="M10" s="146"/>
      <c r="N10" s="146"/>
      <c r="O10" s="147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</row>
    <row r="11" spans="2:30" ht="16.8" thickTop="1" thickBot="1">
      <c r="B11" s="262" t="s">
        <v>202</v>
      </c>
      <c r="C11" s="398">
        <v>92</v>
      </c>
      <c r="D11" s="398">
        <v>59</v>
      </c>
      <c r="E11" s="398">
        <v>41</v>
      </c>
      <c r="F11" s="398">
        <v>47</v>
      </c>
      <c r="G11" s="398">
        <v>69</v>
      </c>
      <c r="H11" s="398">
        <v>32</v>
      </c>
      <c r="I11" s="146"/>
      <c r="J11" s="146"/>
      <c r="K11" s="146"/>
      <c r="L11" s="146"/>
      <c r="M11" s="146"/>
      <c r="N11" s="146"/>
      <c r="O11" s="147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</row>
    <row r="12" spans="2:30" ht="16.8" thickTop="1" thickBot="1">
      <c r="B12" s="262" t="s">
        <v>203</v>
      </c>
      <c r="C12" s="398">
        <v>31</v>
      </c>
      <c r="D12" s="398">
        <v>20</v>
      </c>
      <c r="E12" s="398">
        <v>12</v>
      </c>
      <c r="F12" s="398">
        <v>16</v>
      </c>
      <c r="G12" s="398">
        <v>34</v>
      </c>
      <c r="H12" s="398">
        <v>13</v>
      </c>
      <c r="I12" s="146"/>
      <c r="J12" s="146"/>
      <c r="K12" s="146"/>
      <c r="L12" s="146"/>
      <c r="M12" s="146"/>
      <c r="N12" s="146"/>
      <c r="O12" s="147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</row>
    <row r="13" spans="2:30" ht="16.8" thickTop="1" thickBot="1">
      <c r="B13" s="262" t="s">
        <v>204</v>
      </c>
      <c r="C13" s="398">
        <v>85</v>
      </c>
      <c r="D13" s="398">
        <v>78</v>
      </c>
      <c r="E13" s="398">
        <v>44</v>
      </c>
      <c r="F13" s="398">
        <v>27</v>
      </c>
      <c r="G13" s="398">
        <v>171</v>
      </c>
      <c r="H13" s="398">
        <v>29</v>
      </c>
      <c r="I13" s="146"/>
      <c r="J13" s="146"/>
      <c r="K13" s="146"/>
      <c r="L13" s="146"/>
      <c r="M13" s="146"/>
      <c r="N13" s="146"/>
      <c r="O13" s="147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</row>
    <row r="14" spans="2:30" ht="16.8" thickTop="1" thickBot="1">
      <c r="B14" s="262" t="s">
        <v>205</v>
      </c>
      <c r="C14" s="398">
        <v>5</v>
      </c>
      <c r="D14" s="398">
        <v>6</v>
      </c>
      <c r="E14" s="398">
        <v>2</v>
      </c>
      <c r="F14" s="398">
        <v>0</v>
      </c>
      <c r="G14" s="398">
        <v>1</v>
      </c>
      <c r="H14" s="398">
        <v>2</v>
      </c>
      <c r="I14" s="146"/>
      <c r="J14" s="146"/>
      <c r="K14" s="146"/>
      <c r="L14" s="146"/>
      <c r="M14" s="146"/>
      <c r="N14" s="146"/>
      <c r="O14" s="147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</row>
    <row r="15" spans="2:30" ht="16.8" thickTop="1" thickBot="1">
      <c r="B15" s="262" t="s">
        <v>206</v>
      </c>
      <c r="C15" s="398">
        <v>73</v>
      </c>
      <c r="D15" s="398">
        <v>272</v>
      </c>
      <c r="E15" s="398">
        <v>26</v>
      </c>
      <c r="F15" s="398">
        <v>53</v>
      </c>
      <c r="G15" s="398">
        <v>41</v>
      </c>
      <c r="H15" s="398">
        <v>43</v>
      </c>
      <c r="I15" s="146"/>
      <c r="J15" s="146"/>
      <c r="K15" s="146"/>
      <c r="L15" s="146"/>
      <c r="M15" s="146"/>
      <c r="N15" s="146"/>
      <c r="O15" s="147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</row>
    <row r="16" spans="2:30" ht="16.8" thickTop="1" thickBot="1">
      <c r="B16" s="262" t="s">
        <v>412</v>
      </c>
      <c r="C16" s="398">
        <v>27</v>
      </c>
      <c r="D16" s="398">
        <v>26</v>
      </c>
      <c r="E16" s="398">
        <v>14</v>
      </c>
      <c r="F16" s="398">
        <v>15</v>
      </c>
      <c r="G16" s="398">
        <v>8</v>
      </c>
      <c r="H16" s="398">
        <v>19</v>
      </c>
      <c r="I16" s="146"/>
      <c r="J16" s="146"/>
      <c r="K16" s="146"/>
      <c r="L16" s="146"/>
      <c r="M16" s="146"/>
      <c r="N16" s="146"/>
      <c r="O16" s="147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</row>
    <row r="17" spans="2:30" ht="16.8" thickTop="1" thickBot="1">
      <c r="B17" s="262" t="s">
        <v>339</v>
      </c>
      <c r="C17" s="398">
        <v>91</v>
      </c>
      <c r="D17" s="398">
        <v>58</v>
      </c>
      <c r="E17" s="398">
        <v>55</v>
      </c>
      <c r="F17" s="398">
        <v>48</v>
      </c>
      <c r="G17" s="398">
        <v>74</v>
      </c>
      <c r="H17" s="398">
        <v>51</v>
      </c>
      <c r="I17" s="146"/>
      <c r="J17" s="146"/>
      <c r="K17" s="146"/>
      <c r="L17" s="146"/>
      <c r="M17" s="146"/>
      <c r="N17" s="146"/>
      <c r="O17" s="147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</row>
    <row r="18" spans="2:30" ht="16.8" thickTop="1" thickBot="1">
      <c r="B18" s="262" t="s">
        <v>207</v>
      </c>
      <c r="C18" s="398">
        <v>33</v>
      </c>
      <c r="D18" s="398">
        <v>23</v>
      </c>
      <c r="E18" s="398">
        <v>13</v>
      </c>
      <c r="F18" s="398">
        <v>12</v>
      </c>
      <c r="G18" s="398">
        <v>12</v>
      </c>
      <c r="H18" s="398">
        <v>11</v>
      </c>
      <c r="I18" s="146"/>
      <c r="J18" s="146"/>
      <c r="K18" s="146"/>
      <c r="L18" s="146"/>
      <c r="M18" s="146"/>
      <c r="N18" s="146"/>
      <c r="O18" s="147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</row>
    <row r="19" spans="2:30" ht="16.8" thickTop="1" thickBot="1">
      <c r="B19" s="262" t="s">
        <v>208</v>
      </c>
      <c r="C19" s="398">
        <v>30</v>
      </c>
      <c r="D19" s="398">
        <v>25</v>
      </c>
      <c r="E19" s="398">
        <v>10</v>
      </c>
      <c r="F19" s="398">
        <v>8</v>
      </c>
      <c r="G19" s="398">
        <v>12</v>
      </c>
      <c r="H19" s="398">
        <v>15</v>
      </c>
      <c r="I19" s="146"/>
      <c r="J19" s="146"/>
      <c r="K19" s="146"/>
      <c r="L19" s="146"/>
      <c r="M19" s="146"/>
      <c r="N19" s="146"/>
      <c r="O19" s="147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</row>
    <row r="20" spans="2:30" ht="16.8" thickTop="1" thickBot="1">
      <c r="B20" s="262" t="s">
        <v>209</v>
      </c>
      <c r="C20" s="398">
        <v>6</v>
      </c>
      <c r="D20" s="398">
        <v>11</v>
      </c>
      <c r="E20" s="398">
        <v>2</v>
      </c>
      <c r="F20" s="398">
        <v>2</v>
      </c>
      <c r="G20" s="398">
        <v>0</v>
      </c>
      <c r="H20" s="398">
        <v>4</v>
      </c>
      <c r="I20" s="146"/>
      <c r="J20" s="146"/>
      <c r="K20" s="146"/>
      <c r="L20" s="27"/>
      <c r="M20" s="146"/>
      <c r="N20" s="146"/>
      <c r="O20" s="147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</row>
    <row r="21" spans="2:30" ht="16.8" thickTop="1" thickBot="1">
      <c r="B21" s="262" t="s">
        <v>210</v>
      </c>
      <c r="C21" s="398">
        <v>30</v>
      </c>
      <c r="D21" s="398">
        <v>17</v>
      </c>
      <c r="E21" s="398">
        <v>18</v>
      </c>
      <c r="F21" s="398">
        <v>13</v>
      </c>
      <c r="G21" s="398">
        <v>17</v>
      </c>
      <c r="H21" s="398">
        <v>24</v>
      </c>
      <c r="I21" s="23"/>
      <c r="J21" s="23"/>
      <c r="K21" s="23"/>
      <c r="L21" s="27"/>
      <c r="M21" s="146"/>
      <c r="N21" s="23"/>
      <c r="O21" s="147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</row>
    <row r="22" spans="2:30" ht="16.8" thickTop="1" thickBot="1">
      <c r="B22" s="262" t="s">
        <v>211</v>
      </c>
      <c r="C22" s="398">
        <v>25</v>
      </c>
      <c r="D22" s="398">
        <v>15</v>
      </c>
      <c r="E22" s="436">
        <v>7</v>
      </c>
      <c r="F22" s="398">
        <v>11</v>
      </c>
      <c r="G22" s="398">
        <v>23</v>
      </c>
      <c r="H22" s="398">
        <v>16</v>
      </c>
      <c r="I22" s="23"/>
      <c r="J22" s="23"/>
      <c r="K22" s="23"/>
      <c r="L22" s="27"/>
      <c r="M22" s="146"/>
      <c r="N22" s="23"/>
      <c r="O22" s="147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</row>
    <row r="23" spans="2:30" ht="16.8" thickTop="1" thickBot="1">
      <c r="B23" s="262" t="s">
        <v>212</v>
      </c>
      <c r="C23" s="398">
        <v>23</v>
      </c>
      <c r="D23" s="398">
        <v>22</v>
      </c>
      <c r="E23" s="436">
        <v>8</v>
      </c>
      <c r="F23" s="398">
        <v>6</v>
      </c>
      <c r="G23" s="398">
        <v>2</v>
      </c>
      <c r="H23" s="398">
        <v>5</v>
      </c>
      <c r="I23" s="148"/>
      <c r="J23" s="148"/>
      <c r="K23" s="148"/>
      <c r="L23" s="27"/>
      <c r="M23" s="146"/>
      <c r="N23" s="148"/>
      <c r="O23" s="147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</row>
    <row r="24" spans="2:30" ht="16.8" thickTop="1" thickBot="1">
      <c r="B24" s="262" t="s">
        <v>213</v>
      </c>
      <c r="C24" s="398">
        <v>902</v>
      </c>
      <c r="D24" s="398">
        <v>712</v>
      </c>
      <c r="E24" s="436">
        <v>651</v>
      </c>
      <c r="F24" s="398">
        <v>410</v>
      </c>
      <c r="G24" s="398">
        <v>572</v>
      </c>
      <c r="H24" s="398">
        <v>694</v>
      </c>
      <c r="I24" s="24"/>
      <c r="J24" s="24"/>
      <c r="K24" s="24"/>
      <c r="L24" s="27"/>
      <c r="M24" s="146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</row>
    <row r="25" spans="2:30" ht="15" thickTop="1" thickBot="1">
      <c r="B25" s="264" t="s">
        <v>214</v>
      </c>
      <c r="C25" s="436">
        <v>20</v>
      </c>
      <c r="D25" s="436">
        <v>23</v>
      </c>
      <c r="E25" s="436">
        <v>19</v>
      </c>
      <c r="F25" s="398">
        <v>22</v>
      </c>
      <c r="G25" s="436">
        <v>23</v>
      </c>
      <c r="H25" s="436">
        <v>15</v>
      </c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</row>
    <row r="26" spans="2:30" ht="15" thickTop="1">
      <c r="B26" s="263"/>
      <c r="C26" s="239"/>
      <c r="D26" s="239"/>
      <c r="E26" s="239"/>
      <c r="F26" s="239"/>
      <c r="G26" s="239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</row>
    <row r="27" spans="2:30" ht="13.8">
      <c r="B27" s="590" t="s">
        <v>181</v>
      </c>
      <c r="C27" s="591"/>
      <c r="D27" s="591"/>
      <c r="E27" s="591"/>
      <c r="F27" s="591"/>
      <c r="G27" s="591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</row>
    <row r="28" spans="2:30" ht="25.8" customHeight="1">
      <c r="B28" s="592" t="s">
        <v>1069</v>
      </c>
      <c r="C28" s="593"/>
      <c r="D28" s="593"/>
      <c r="E28" s="593"/>
      <c r="F28" s="593"/>
      <c r="G28" s="593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</row>
    <row r="29" spans="2:30" ht="13.8">
      <c r="B29" s="137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</row>
    <row r="30" spans="2:30" ht="13.8">
      <c r="B30" s="137"/>
      <c r="C30" s="185"/>
      <c r="D30" s="185"/>
      <c r="E30" s="185"/>
    </row>
  </sheetData>
  <mergeCells count="4">
    <mergeCell ref="B27:G27"/>
    <mergeCell ref="B28:G28"/>
    <mergeCell ref="B3:H3"/>
    <mergeCell ref="B2:H2"/>
  </mergeCells>
  <hyperlinks>
    <hyperlink ref="B3:G3" location="'Capitulo 4'!B27" display="Número de BFV pagados según cantón. Provincia de San José. 2010-2018." xr:uid="{00000000-0004-0000-2C00-000000000000}"/>
  </hyperlinks>
  <pageMargins left="0.7" right="0.7" top="0.75" bottom="0.75" header="0.3" footer="0.3"/>
  <pageSetup orientation="portrait" verticalDpi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B2:I30"/>
  <sheetViews>
    <sheetView showGridLines="0" workbookViewId="0">
      <pane ySplit="4" topLeftCell="A5" activePane="bottomLeft" state="frozen"/>
      <selection pane="bottomLeft" activeCell="B4" sqref="B4"/>
    </sheetView>
  </sheetViews>
  <sheetFormatPr baseColWidth="10" defaultColWidth="11.44140625" defaultRowHeight="13.2"/>
  <cols>
    <col min="1" max="1" width="11.44140625" style="22"/>
    <col min="2" max="2" width="23" style="22" customWidth="1"/>
    <col min="3" max="3" width="7.5546875" style="22" customWidth="1"/>
    <col min="4" max="4" width="9.5546875" style="22" customWidth="1"/>
    <col min="5" max="5" width="8.44140625" style="22" customWidth="1"/>
    <col min="6" max="6" width="9.5546875" style="22" customWidth="1"/>
    <col min="7" max="7" width="9.88671875" style="22" customWidth="1"/>
    <col min="8" max="16384" width="11.44140625" style="22"/>
  </cols>
  <sheetData>
    <row r="2" spans="2:9" ht="15">
      <c r="B2" s="468" t="s">
        <v>312</v>
      </c>
      <c r="C2" s="468"/>
      <c r="D2" s="468"/>
      <c r="E2" s="468"/>
      <c r="F2" s="468"/>
      <c r="G2" s="468"/>
      <c r="H2" s="468"/>
    </row>
    <row r="3" spans="2:9" ht="33" customHeight="1" thickBot="1">
      <c r="B3" s="489" t="s">
        <v>1129</v>
      </c>
      <c r="C3" s="489"/>
      <c r="D3" s="489"/>
      <c r="E3" s="489"/>
      <c r="F3" s="489"/>
      <c r="G3" s="489"/>
      <c r="H3" s="489"/>
    </row>
    <row r="4" spans="2:9" ht="14.4" thickTop="1" thickBot="1">
      <c r="B4" s="310" t="s">
        <v>15</v>
      </c>
      <c r="C4" s="310">
        <v>2020</v>
      </c>
      <c r="D4" s="310">
        <v>2021</v>
      </c>
      <c r="E4" s="310">
        <v>2022</v>
      </c>
      <c r="F4" s="310">
        <v>2023</v>
      </c>
      <c r="G4" s="310">
        <v>2024</v>
      </c>
      <c r="H4" s="310">
        <v>2025</v>
      </c>
    </row>
    <row r="5" spans="2:9" ht="14.4" thickTop="1" thickBot="1">
      <c r="B5" s="262" t="s">
        <v>4</v>
      </c>
      <c r="C5" s="398">
        <f t="shared" ref="C5:H5" si="0">SUM(C6:C21)</f>
        <v>2730</v>
      </c>
      <c r="D5" s="398">
        <f t="shared" si="0"/>
        <v>2680</v>
      </c>
      <c r="E5" s="398">
        <f t="shared" si="0"/>
        <v>2124</v>
      </c>
      <c r="F5" s="398">
        <f t="shared" si="0"/>
        <v>1946</v>
      </c>
      <c r="G5" s="398">
        <f t="shared" si="0"/>
        <v>2170</v>
      </c>
      <c r="H5" s="398">
        <f t="shared" si="0"/>
        <v>2629</v>
      </c>
    </row>
    <row r="6" spans="2:9" ht="14.4" thickTop="1" thickBot="1">
      <c r="B6" s="262" t="s">
        <v>215</v>
      </c>
      <c r="C6" s="398">
        <v>322</v>
      </c>
      <c r="D6" s="398">
        <v>200</v>
      </c>
      <c r="E6" s="398">
        <v>147</v>
      </c>
      <c r="F6" s="398">
        <v>86</v>
      </c>
      <c r="G6" s="398">
        <v>66</v>
      </c>
      <c r="H6" s="398">
        <v>97</v>
      </c>
      <c r="I6" s="185"/>
    </row>
    <row r="7" spans="2:9" ht="14.4" thickTop="1" thickBot="1">
      <c r="B7" s="262" t="s">
        <v>216</v>
      </c>
      <c r="C7" s="398">
        <v>299</v>
      </c>
      <c r="D7" s="398">
        <v>249</v>
      </c>
      <c r="E7" s="398">
        <v>168</v>
      </c>
      <c r="F7" s="398">
        <v>144</v>
      </c>
      <c r="G7" s="398">
        <v>190</v>
      </c>
      <c r="H7" s="398">
        <v>215</v>
      </c>
    </row>
    <row r="8" spans="2:9" ht="14.4" thickTop="1" thickBot="1">
      <c r="B8" s="262" t="s">
        <v>217</v>
      </c>
      <c r="C8" s="398">
        <v>146</v>
      </c>
      <c r="D8" s="398">
        <v>206</v>
      </c>
      <c r="E8" s="398">
        <v>83</v>
      </c>
      <c r="F8" s="398">
        <v>90</v>
      </c>
      <c r="G8" s="398">
        <v>189</v>
      </c>
      <c r="H8" s="398">
        <v>110</v>
      </c>
    </row>
    <row r="9" spans="2:9" ht="14.4" thickTop="1" thickBot="1">
      <c r="B9" s="262" t="s">
        <v>218</v>
      </c>
      <c r="C9" s="398">
        <v>39</v>
      </c>
      <c r="D9" s="398">
        <v>34</v>
      </c>
      <c r="E9" s="398">
        <v>37</v>
      </c>
      <c r="F9" s="398">
        <v>27</v>
      </c>
      <c r="G9" s="398">
        <v>30</v>
      </c>
      <c r="H9" s="398">
        <v>21</v>
      </c>
    </row>
    <row r="10" spans="2:9" ht="14.4" thickTop="1" thickBot="1">
      <c r="B10" s="262" t="s">
        <v>219</v>
      </c>
      <c r="C10" s="398">
        <v>43</v>
      </c>
      <c r="D10" s="398">
        <v>50</v>
      </c>
      <c r="E10" s="398">
        <v>33</v>
      </c>
      <c r="F10" s="398">
        <v>16</v>
      </c>
      <c r="G10" s="398">
        <v>32</v>
      </c>
      <c r="H10" s="398">
        <v>27</v>
      </c>
    </row>
    <row r="11" spans="2:9" ht="14.4" thickTop="1" thickBot="1">
      <c r="B11" s="262" t="s">
        <v>220</v>
      </c>
      <c r="C11" s="398">
        <v>101</v>
      </c>
      <c r="D11" s="398">
        <v>103</v>
      </c>
      <c r="E11" s="398">
        <v>75</v>
      </c>
      <c r="F11" s="398">
        <v>67</v>
      </c>
      <c r="G11" s="398">
        <v>48</v>
      </c>
      <c r="H11" s="398">
        <v>172</v>
      </c>
    </row>
    <row r="12" spans="2:9" ht="14.4" thickTop="1" thickBot="1">
      <c r="B12" s="262" t="s">
        <v>221</v>
      </c>
      <c r="C12" s="398">
        <v>53</v>
      </c>
      <c r="D12" s="398">
        <v>58</v>
      </c>
      <c r="E12" s="398">
        <v>25</v>
      </c>
      <c r="F12" s="398">
        <v>24</v>
      </c>
      <c r="G12" s="398">
        <v>31</v>
      </c>
      <c r="H12" s="398">
        <v>35</v>
      </c>
    </row>
    <row r="13" spans="2:9" ht="14.4" thickTop="1" thickBot="1">
      <c r="B13" s="262" t="s">
        <v>222</v>
      </c>
      <c r="C13" s="398">
        <v>38</v>
      </c>
      <c r="D13" s="398">
        <v>47</v>
      </c>
      <c r="E13" s="398">
        <v>32</v>
      </c>
      <c r="F13" s="398">
        <v>18</v>
      </c>
      <c r="G13" s="398">
        <v>27</v>
      </c>
      <c r="H13" s="398">
        <v>38</v>
      </c>
    </row>
    <row r="14" spans="2:9" ht="14.4" thickTop="1" thickBot="1">
      <c r="B14" s="262" t="s">
        <v>223</v>
      </c>
      <c r="C14" s="398">
        <v>75</v>
      </c>
      <c r="D14" s="398">
        <v>76</v>
      </c>
      <c r="E14" s="398">
        <v>73</v>
      </c>
      <c r="F14" s="398">
        <v>57</v>
      </c>
      <c r="G14" s="398">
        <v>53</v>
      </c>
      <c r="H14" s="398">
        <v>187</v>
      </c>
    </row>
    <row r="15" spans="2:9" ht="14.4" thickTop="1" thickBot="1">
      <c r="B15" s="262" t="s">
        <v>224</v>
      </c>
      <c r="C15" s="398">
        <v>801</v>
      </c>
      <c r="D15" s="398">
        <v>797</v>
      </c>
      <c r="E15" s="398">
        <v>642</v>
      </c>
      <c r="F15" s="398">
        <v>644</v>
      </c>
      <c r="G15" s="398">
        <v>680</v>
      </c>
      <c r="H15" s="398">
        <v>766</v>
      </c>
    </row>
    <row r="16" spans="2:9" ht="14.4" thickTop="1" thickBot="1">
      <c r="B16" s="262" t="s">
        <v>225</v>
      </c>
      <c r="C16" s="398">
        <v>18</v>
      </c>
      <c r="D16" s="398">
        <v>31</v>
      </c>
      <c r="E16" s="398">
        <v>19</v>
      </c>
      <c r="F16" s="398">
        <v>14</v>
      </c>
      <c r="G16" s="398">
        <v>28</v>
      </c>
      <c r="H16" s="398">
        <v>19</v>
      </c>
    </row>
    <row r="17" spans="2:8" ht="14.4" thickTop="1" thickBot="1">
      <c r="B17" s="262" t="s">
        <v>226</v>
      </c>
      <c r="C17" s="398">
        <v>35</v>
      </c>
      <c r="D17" s="398">
        <v>61</v>
      </c>
      <c r="E17" s="398">
        <v>15</v>
      </c>
      <c r="F17" s="398">
        <v>102</v>
      </c>
      <c r="G17" s="398">
        <v>28</v>
      </c>
      <c r="H17" s="398">
        <v>20</v>
      </c>
    </row>
    <row r="18" spans="2:8" ht="14.4" thickTop="1" thickBot="1">
      <c r="B18" s="262" t="s">
        <v>227</v>
      </c>
      <c r="C18" s="398">
        <v>425</v>
      </c>
      <c r="D18" s="398">
        <v>452</v>
      </c>
      <c r="E18" s="398">
        <v>487</v>
      </c>
      <c r="F18" s="398">
        <v>396</v>
      </c>
      <c r="G18" s="398">
        <v>506</v>
      </c>
      <c r="H18" s="398">
        <v>473</v>
      </c>
    </row>
    <row r="19" spans="2:8" ht="14.4" thickTop="1" thickBot="1">
      <c r="B19" s="262" t="s">
        <v>228</v>
      </c>
      <c r="C19" s="398">
        <v>156</v>
      </c>
      <c r="D19" s="398">
        <v>144</v>
      </c>
      <c r="E19" s="398">
        <v>116</v>
      </c>
      <c r="F19" s="398">
        <v>141</v>
      </c>
      <c r="G19" s="398">
        <v>108</v>
      </c>
      <c r="H19" s="398">
        <v>153</v>
      </c>
    </row>
    <row r="20" spans="2:8" ht="14.4" thickTop="1" thickBot="1">
      <c r="B20" s="264" t="s">
        <v>229</v>
      </c>
      <c r="C20" s="436">
        <v>108</v>
      </c>
      <c r="D20" s="436">
        <v>123</v>
      </c>
      <c r="E20" s="436">
        <v>136</v>
      </c>
      <c r="F20" s="436">
        <v>75</v>
      </c>
      <c r="G20" s="436">
        <v>103</v>
      </c>
      <c r="H20" s="436">
        <v>237</v>
      </c>
    </row>
    <row r="21" spans="2:8" ht="13.8" thickTop="1">
      <c r="B21" s="264" t="s">
        <v>964</v>
      </c>
      <c r="C21" s="436">
        <v>71</v>
      </c>
      <c r="D21" s="436">
        <v>49</v>
      </c>
      <c r="E21" s="436">
        <v>36</v>
      </c>
      <c r="F21" s="436">
        <v>45</v>
      </c>
      <c r="G21" s="436">
        <v>51</v>
      </c>
      <c r="H21" s="436">
        <v>59</v>
      </c>
    </row>
    <row r="22" spans="2:8" ht="13.8">
      <c r="B22" s="263"/>
      <c r="C22" s="239"/>
      <c r="D22" s="239"/>
      <c r="E22" s="239"/>
      <c r="F22" s="239"/>
      <c r="G22" s="239"/>
    </row>
    <row r="23" spans="2:8">
      <c r="B23" s="590" t="s">
        <v>181</v>
      </c>
      <c r="C23" s="591"/>
      <c r="D23" s="591"/>
      <c r="E23" s="591"/>
      <c r="F23" s="591"/>
      <c r="G23" s="591"/>
    </row>
    <row r="24" spans="2:8" ht="26.4" customHeight="1">
      <c r="B24" s="592" t="s">
        <v>1069</v>
      </c>
      <c r="C24" s="593"/>
      <c r="D24" s="593"/>
      <c r="E24" s="593"/>
      <c r="F24" s="593"/>
      <c r="G24" s="593"/>
    </row>
    <row r="25" spans="2:8" ht="13.8">
      <c r="B25" s="24"/>
    </row>
    <row r="26" spans="2:8" ht="13.8">
      <c r="B26" s="24"/>
    </row>
    <row r="27" spans="2:8" ht="13.8">
      <c r="B27" s="24"/>
    </row>
    <row r="28" spans="2:8" ht="13.8">
      <c r="B28" s="24"/>
    </row>
    <row r="29" spans="2:8" ht="13.8">
      <c r="B29" s="24"/>
    </row>
    <row r="30" spans="2:8" ht="13.8">
      <c r="B30" s="24"/>
    </row>
  </sheetData>
  <mergeCells count="4">
    <mergeCell ref="B23:G23"/>
    <mergeCell ref="B24:G24"/>
    <mergeCell ref="B2:H2"/>
    <mergeCell ref="B3:H3"/>
  </mergeCells>
  <hyperlinks>
    <hyperlink ref="B3:G3" location="'Capitulo 4'!B28" display="Número de BFV pagados según cantón. Provincia de Alajuela. 2020-2024." xr:uid="{00000000-0004-0000-2D00-000000000000}"/>
  </hyperlinks>
  <pageMargins left="0.7" right="0.7" top="0.75" bottom="0.75" header="0.3" footer="0.3"/>
  <pageSetup orientation="portrait" verticalDpi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B2:V30"/>
  <sheetViews>
    <sheetView showGridLines="0" workbookViewId="0">
      <pane ySplit="5" topLeftCell="A6" activePane="bottomLeft" state="frozen"/>
      <selection pane="bottomLeft" activeCell="B4" sqref="B4:B5"/>
    </sheetView>
  </sheetViews>
  <sheetFormatPr baseColWidth="10" defaultColWidth="11.44140625" defaultRowHeight="13.2"/>
  <cols>
    <col min="1" max="4" width="11.44140625" style="22"/>
    <col min="5" max="5" width="11.5546875" style="22" bestFit="1" customWidth="1"/>
    <col min="6" max="6" width="12.88671875" style="22" bestFit="1" customWidth="1"/>
    <col min="7" max="7" width="12.44140625" style="22" customWidth="1"/>
    <col min="8" max="11" width="12.88671875" style="22" bestFit="1" customWidth="1"/>
    <col min="12" max="16384" width="11.44140625" style="22"/>
  </cols>
  <sheetData>
    <row r="2" spans="2:22" ht="15.75" customHeight="1">
      <c r="B2" s="468" t="s">
        <v>313</v>
      </c>
      <c r="C2" s="468"/>
      <c r="D2" s="468"/>
      <c r="E2" s="468"/>
      <c r="F2" s="468"/>
      <c r="G2" s="468"/>
      <c r="H2" s="468"/>
      <c r="I2" s="468"/>
      <c r="J2" s="468"/>
      <c r="K2" s="468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</row>
    <row r="3" spans="2:22" ht="18.75" customHeight="1" thickBot="1">
      <c r="B3" s="552" t="s">
        <v>1130</v>
      </c>
      <c r="C3" s="552"/>
      <c r="D3" s="552"/>
      <c r="E3" s="552"/>
      <c r="F3" s="552"/>
      <c r="G3" s="552"/>
      <c r="H3" s="552"/>
      <c r="I3" s="552"/>
      <c r="J3" s="552"/>
      <c r="K3" s="552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</row>
    <row r="4" spans="2:22" ht="18.75" customHeight="1" thickBot="1">
      <c r="B4" s="594" t="s">
        <v>511</v>
      </c>
      <c r="C4" s="594" t="s">
        <v>4</v>
      </c>
      <c r="D4" s="596" t="s">
        <v>15</v>
      </c>
      <c r="E4" s="597"/>
      <c r="F4" s="597"/>
      <c r="G4" s="597"/>
      <c r="H4" s="597"/>
      <c r="I4" s="597"/>
      <c r="J4" s="597"/>
      <c r="K4" s="598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</row>
    <row r="5" spans="2:22" ht="13.8" thickBot="1">
      <c r="B5" s="595"/>
      <c r="C5" s="595"/>
      <c r="D5" s="340" t="s">
        <v>172</v>
      </c>
      <c r="E5" s="340" t="s">
        <v>230</v>
      </c>
      <c r="F5" s="340" t="s">
        <v>231</v>
      </c>
      <c r="G5" s="340" t="s">
        <v>58</v>
      </c>
      <c r="H5" s="340" t="s">
        <v>59</v>
      </c>
      <c r="I5" s="340" t="s">
        <v>232</v>
      </c>
      <c r="J5" s="340" t="s">
        <v>233</v>
      </c>
      <c r="K5" s="340" t="s">
        <v>961</v>
      </c>
      <c r="M5" s="151"/>
    </row>
    <row r="6" spans="2:22" ht="14.4" thickTop="1" thickBot="1">
      <c r="B6" s="406">
        <v>2020</v>
      </c>
      <c r="C6" s="438">
        <f t="shared" ref="C6:C11" si="0">SUM(D6:K6)</f>
        <v>1164</v>
      </c>
      <c r="D6" s="398">
        <v>370</v>
      </c>
      <c r="E6" s="398">
        <v>151</v>
      </c>
      <c r="F6" s="398">
        <v>59</v>
      </c>
      <c r="G6" s="398">
        <v>67</v>
      </c>
      <c r="H6" s="398">
        <v>282</v>
      </c>
      <c r="I6" s="398">
        <v>50</v>
      </c>
      <c r="J6" s="398">
        <v>71</v>
      </c>
      <c r="K6" s="398">
        <v>114</v>
      </c>
      <c r="L6" s="151"/>
    </row>
    <row r="7" spans="2:22" ht="14.4" thickTop="1" thickBot="1">
      <c r="B7" s="243">
        <v>2021</v>
      </c>
      <c r="C7" s="398">
        <f t="shared" si="0"/>
        <v>1267</v>
      </c>
      <c r="D7" s="398">
        <v>321</v>
      </c>
      <c r="E7" s="398">
        <v>155</v>
      </c>
      <c r="F7" s="398">
        <v>149</v>
      </c>
      <c r="G7" s="398">
        <v>192</v>
      </c>
      <c r="H7" s="398">
        <v>252</v>
      </c>
      <c r="I7" s="398">
        <v>50</v>
      </c>
      <c r="J7" s="398">
        <v>61</v>
      </c>
      <c r="K7" s="398">
        <v>87</v>
      </c>
      <c r="L7" s="151"/>
    </row>
    <row r="8" spans="2:22" ht="14.4" thickTop="1" thickBot="1">
      <c r="B8" s="243">
        <v>2022</v>
      </c>
      <c r="C8" s="398">
        <f t="shared" si="0"/>
        <v>662</v>
      </c>
      <c r="D8" s="398">
        <v>191</v>
      </c>
      <c r="E8" s="398">
        <v>122</v>
      </c>
      <c r="F8" s="398">
        <v>36</v>
      </c>
      <c r="G8" s="398">
        <v>44</v>
      </c>
      <c r="H8" s="398">
        <v>126</v>
      </c>
      <c r="I8" s="398">
        <v>33</v>
      </c>
      <c r="J8" s="398">
        <v>73</v>
      </c>
      <c r="K8" s="398">
        <v>37</v>
      </c>
      <c r="L8" s="151"/>
    </row>
    <row r="9" spans="2:22" ht="14.4" thickTop="1" thickBot="1">
      <c r="B9" s="243">
        <v>2023</v>
      </c>
      <c r="C9" s="398">
        <f t="shared" si="0"/>
        <v>791</v>
      </c>
      <c r="D9" s="398">
        <v>175</v>
      </c>
      <c r="E9" s="398">
        <v>64</v>
      </c>
      <c r="F9" s="398">
        <v>22</v>
      </c>
      <c r="G9" s="398">
        <v>36</v>
      </c>
      <c r="H9" s="398">
        <v>402</v>
      </c>
      <c r="I9" s="398">
        <v>34</v>
      </c>
      <c r="J9" s="398">
        <v>34</v>
      </c>
      <c r="K9" s="398">
        <v>24</v>
      </c>
      <c r="L9" s="151"/>
    </row>
    <row r="10" spans="2:22" ht="14.4" thickTop="1" thickBot="1">
      <c r="B10" s="243">
        <v>2024</v>
      </c>
      <c r="C10" s="398">
        <f t="shared" si="0"/>
        <v>771</v>
      </c>
      <c r="D10" s="398">
        <v>160</v>
      </c>
      <c r="E10" s="398">
        <v>95</v>
      </c>
      <c r="F10" s="398">
        <v>33</v>
      </c>
      <c r="G10" s="398">
        <v>37</v>
      </c>
      <c r="H10" s="398">
        <v>327</v>
      </c>
      <c r="I10" s="398">
        <v>34</v>
      </c>
      <c r="J10" s="398">
        <v>49</v>
      </c>
      <c r="K10" s="398">
        <v>36</v>
      </c>
      <c r="L10" s="151"/>
    </row>
    <row r="11" spans="2:22" ht="14.4" thickTop="1" thickBot="1">
      <c r="B11" s="244">
        <v>2025</v>
      </c>
      <c r="C11" s="398">
        <f t="shared" si="0"/>
        <v>946</v>
      </c>
      <c r="D11" s="428">
        <v>342</v>
      </c>
      <c r="E11" s="428">
        <v>106</v>
      </c>
      <c r="F11" s="428">
        <v>27</v>
      </c>
      <c r="G11" s="428">
        <v>36</v>
      </c>
      <c r="H11" s="428">
        <v>339</v>
      </c>
      <c r="I11" s="428">
        <v>28</v>
      </c>
      <c r="J11" s="428">
        <v>33</v>
      </c>
      <c r="K11" s="428">
        <v>35</v>
      </c>
      <c r="L11" s="151"/>
    </row>
    <row r="12" spans="2:22" ht="15" thickTop="1" thickBot="1">
      <c r="B12" s="238"/>
      <c r="C12" s="317"/>
      <c r="D12" s="317"/>
      <c r="E12" s="317"/>
      <c r="F12" s="317"/>
      <c r="G12" s="317"/>
      <c r="H12" s="317"/>
      <c r="I12" s="317"/>
      <c r="J12" s="317"/>
      <c r="K12" s="317"/>
      <c r="L12" s="151"/>
    </row>
    <row r="13" spans="2:22" ht="14.4" thickTop="1" thickBot="1">
      <c r="B13" s="486" t="s">
        <v>181</v>
      </c>
      <c r="C13" s="487"/>
      <c r="D13" s="487"/>
      <c r="E13" s="487"/>
      <c r="F13" s="487"/>
      <c r="G13" s="487"/>
      <c r="H13" s="487"/>
      <c r="I13" s="487"/>
      <c r="J13" s="487"/>
      <c r="K13" s="487"/>
      <c r="L13" s="151"/>
    </row>
    <row r="14" spans="2:22" ht="24" customHeight="1" thickTop="1" thickBot="1">
      <c r="B14" s="500" t="s">
        <v>1069</v>
      </c>
      <c r="C14" s="501"/>
      <c r="D14" s="501"/>
      <c r="E14" s="501"/>
      <c r="F14" s="501"/>
      <c r="G14" s="501"/>
      <c r="H14" s="501"/>
      <c r="I14" s="501"/>
      <c r="J14" s="501"/>
      <c r="K14" s="501"/>
      <c r="L14" s="151"/>
    </row>
    <row r="15" spans="2:22" ht="14.4" thickTop="1">
      <c r="B15" s="153"/>
      <c r="C15" s="137"/>
      <c r="D15" s="137"/>
      <c r="E15" s="137"/>
      <c r="F15" s="137"/>
      <c r="G15" s="137"/>
      <c r="H15" s="137"/>
      <c r="I15" s="137"/>
      <c r="J15" s="137"/>
      <c r="K15" s="137"/>
      <c r="L15" s="151"/>
    </row>
    <row r="16" spans="2:22">
      <c r="B16" s="152"/>
      <c r="C16" s="191"/>
      <c r="D16" s="191"/>
      <c r="E16" s="407"/>
      <c r="F16" s="150"/>
      <c r="G16" s="150"/>
      <c r="H16" s="150"/>
      <c r="I16" s="150"/>
      <c r="J16" s="150"/>
      <c r="K16" s="150"/>
      <c r="L16" s="151"/>
    </row>
    <row r="17" spans="2:12">
      <c r="B17" s="152"/>
      <c r="C17" s="150"/>
      <c r="D17" s="170"/>
      <c r="E17" s="150"/>
      <c r="F17" s="150"/>
      <c r="G17" s="150"/>
      <c r="H17" s="150"/>
      <c r="I17" s="150"/>
      <c r="J17" s="150"/>
      <c r="K17" s="150"/>
      <c r="L17" s="151"/>
    </row>
    <row r="18" spans="2:12">
      <c r="B18" s="152"/>
      <c r="C18" s="150"/>
      <c r="D18" s="150"/>
      <c r="E18" s="150"/>
      <c r="F18" s="150"/>
      <c r="G18" s="150"/>
      <c r="H18" s="150"/>
      <c r="I18" s="150"/>
      <c r="J18" s="150"/>
      <c r="K18" s="150"/>
      <c r="L18" s="151"/>
    </row>
    <row r="19" spans="2:12">
      <c r="B19" s="152"/>
      <c r="C19" s="150"/>
      <c r="D19" s="150"/>
      <c r="E19" s="150"/>
      <c r="F19" s="150"/>
      <c r="G19" s="150"/>
      <c r="H19" s="150"/>
      <c r="I19" s="150"/>
      <c r="J19" s="150"/>
      <c r="K19" s="150"/>
      <c r="L19" s="151"/>
    </row>
    <row r="20" spans="2:12">
      <c r="B20" s="152"/>
      <c r="C20" s="150"/>
      <c r="D20" s="150"/>
      <c r="E20" s="150"/>
      <c r="F20" s="150"/>
      <c r="G20" s="150"/>
      <c r="H20" s="150"/>
      <c r="I20" s="150"/>
      <c r="J20" s="150"/>
      <c r="K20" s="150"/>
      <c r="L20" s="151"/>
    </row>
    <row r="21" spans="2:12">
      <c r="B21" s="152"/>
      <c r="C21" s="150"/>
      <c r="D21" s="150"/>
      <c r="E21" s="150"/>
      <c r="F21" s="150"/>
      <c r="G21" s="150"/>
      <c r="H21" s="150"/>
      <c r="I21" s="150"/>
      <c r="J21" s="150"/>
      <c r="K21" s="150"/>
      <c r="L21" s="151"/>
    </row>
    <row r="22" spans="2:12">
      <c r="B22" s="152"/>
      <c r="C22" s="150"/>
      <c r="D22" s="150"/>
      <c r="E22" s="150"/>
      <c r="F22" s="150"/>
      <c r="G22" s="150"/>
      <c r="H22" s="150"/>
      <c r="I22" s="150"/>
      <c r="J22" s="150"/>
      <c r="K22" s="150"/>
      <c r="L22" s="151"/>
    </row>
    <row r="23" spans="2:12">
      <c r="B23" s="152"/>
      <c r="C23" s="150"/>
      <c r="D23" s="150"/>
      <c r="E23" s="150"/>
      <c r="F23" s="150"/>
      <c r="G23" s="150"/>
      <c r="H23" s="150"/>
      <c r="I23" s="150"/>
      <c r="J23" s="150"/>
      <c r="K23" s="150"/>
      <c r="L23" s="151"/>
    </row>
    <row r="24" spans="2:12">
      <c r="B24" s="152"/>
      <c r="C24" s="150"/>
      <c r="D24" s="150"/>
      <c r="E24" s="150"/>
      <c r="F24" s="150"/>
      <c r="G24" s="150"/>
      <c r="H24" s="150"/>
      <c r="I24" s="150"/>
      <c r="J24" s="150"/>
      <c r="K24" s="150"/>
      <c r="L24" s="151"/>
    </row>
    <row r="25" spans="2:12">
      <c r="B25" s="152"/>
      <c r="C25" s="150"/>
      <c r="D25" s="150"/>
      <c r="E25" s="150"/>
      <c r="F25" s="150"/>
      <c r="G25" s="150"/>
      <c r="H25" s="150"/>
      <c r="I25" s="150"/>
      <c r="J25" s="150"/>
      <c r="K25" s="150"/>
      <c r="L25" s="151"/>
    </row>
    <row r="26" spans="2:12">
      <c r="B26" s="152"/>
      <c r="C26" s="150"/>
      <c r="D26" s="150"/>
      <c r="E26" s="150"/>
      <c r="F26" s="150"/>
      <c r="G26" s="150"/>
      <c r="H26" s="150"/>
      <c r="I26" s="150"/>
      <c r="J26" s="150"/>
      <c r="K26" s="150"/>
      <c r="L26" s="151"/>
    </row>
    <row r="27" spans="2:12">
      <c r="B27" s="152"/>
      <c r="C27" s="150"/>
      <c r="D27" s="150"/>
      <c r="E27" s="150"/>
      <c r="F27" s="150"/>
      <c r="G27" s="150"/>
      <c r="H27" s="150"/>
      <c r="I27" s="150"/>
      <c r="J27" s="150"/>
      <c r="K27" s="150"/>
      <c r="L27" s="151"/>
    </row>
    <row r="28" spans="2:12">
      <c r="B28" s="152"/>
      <c r="C28" s="150"/>
      <c r="D28" s="150"/>
      <c r="E28" s="150"/>
      <c r="F28" s="150"/>
      <c r="G28" s="150"/>
      <c r="H28" s="150"/>
      <c r="I28" s="150"/>
      <c r="J28" s="150"/>
      <c r="K28" s="150"/>
      <c r="L28" s="151"/>
    </row>
    <row r="29" spans="2:12">
      <c r="B29" s="152"/>
      <c r="C29" s="150"/>
      <c r="D29" s="150"/>
      <c r="E29" s="150"/>
      <c r="F29" s="150"/>
      <c r="G29" s="150"/>
      <c r="H29" s="150"/>
      <c r="I29" s="150"/>
      <c r="J29" s="150"/>
      <c r="K29" s="150"/>
      <c r="L29" s="151"/>
    </row>
    <row r="30" spans="2:12">
      <c r="B30" s="152"/>
      <c r="C30" s="150"/>
      <c r="D30" s="150"/>
      <c r="E30" s="150"/>
      <c r="F30" s="150"/>
      <c r="G30" s="150"/>
      <c r="H30" s="150"/>
      <c r="I30" s="150"/>
      <c r="J30" s="150"/>
      <c r="K30" s="150"/>
      <c r="L30" s="151"/>
    </row>
  </sheetData>
  <mergeCells count="7">
    <mergeCell ref="B2:K2"/>
    <mergeCell ref="B3:K3"/>
    <mergeCell ref="B14:K14"/>
    <mergeCell ref="B13:K13"/>
    <mergeCell ref="B4:B5"/>
    <mergeCell ref="C4:C5"/>
    <mergeCell ref="D4:K4"/>
  </mergeCells>
  <hyperlinks>
    <hyperlink ref="B3:K3" location="'Capitulo 4'!B29" display="Número de BFV pagados por cantón. Provincia de Cartago. 2010-2018." xr:uid="{00000000-0004-0000-2E00-000000000000}"/>
  </hyperlinks>
  <pageMargins left="0.70866141732283472" right="0.70866141732283472" top="0.74803149606299213" bottom="0.74803149606299213" header="0.31496062992125984" footer="0.31496062992125984"/>
  <pageSetup scale="85" orientation="landscape" verticalDpi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B2:N17"/>
  <sheetViews>
    <sheetView showGridLines="0" workbookViewId="0">
      <pane ySplit="5" topLeftCell="A6" activePane="bottomLeft" state="frozen"/>
      <selection pane="bottomLeft" activeCell="B4" sqref="B4:B5"/>
    </sheetView>
  </sheetViews>
  <sheetFormatPr baseColWidth="10" defaultColWidth="11.44140625" defaultRowHeight="13.2"/>
  <cols>
    <col min="1" max="5" width="11.44140625" style="22"/>
    <col min="6" max="6" width="18.6640625" style="22" customWidth="1"/>
    <col min="7" max="7" width="18.109375" style="22" bestFit="1" customWidth="1"/>
    <col min="8" max="8" width="15.44140625" style="22" bestFit="1" customWidth="1"/>
    <col min="9" max="9" width="14.109375" style="22" bestFit="1" customWidth="1"/>
    <col min="10" max="10" width="9" style="22" bestFit="1" customWidth="1"/>
    <col min="11" max="11" width="10.33203125" style="22" bestFit="1" customWidth="1"/>
    <col min="12" max="13" width="12.88671875" style="22" bestFit="1" customWidth="1"/>
    <col min="14" max="16384" width="11.44140625" style="22"/>
  </cols>
  <sheetData>
    <row r="2" spans="2:14" ht="17.25" customHeight="1">
      <c r="B2" s="468" t="s">
        <v>314</v>
      </c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</row>
    <row r="3" spans="2:14" ht="22.5" customHeight="1" thickBot="1">
      <c r="B3" s="470" t="s">
        <v>1131</v>
      </c>
      <c r="C3" s="470"/>
      <c r="D3" s="470"/>
      <c r="E3" s="470"/>
      <c r="F3" s="470"/>
      <c r="G3" s="470"/>
      <c r="H3" s="470"/>
      <c r="I3" s="470"/>
      <c r="J3" s="470"/>
      <c r="K3" s="470"/>
      <c r="L3" s="470"/>
      <c r="M3" s="470"/>
    </row>
    <row r="4" spans="2:14" ht="22.5" customHeight="1" thickBot="1">
      <c r="B4" s="594" t="s">
        <v>952</v>
      </c>
      <c r="C4" s="594" t="s">
        <v>4</v>
      </c>
      <c r="D4" s="597" t="s">
        <v>15</v>
      </c>
      <c r="E4" s="597"/>
      <c r="F4" s="597"/>
      <c r="G4" s="597"/>
      <c r="H4" s="597"/>
      <c r="I4" s="597"/>
      <c r="J4" s="597"/>
      <c r="K4" s="597"/>
      <c r="L4" s="597"/>
      <c r="M4" s="598"/>
    </row>
    <row r="5" spans="2:14" ht="13.8" thickBot="1">
      <c r="B5" s="595"/>
      <c r="C5" s="595"/>
      <c r="D5" s="340" t="s">
        <v>173</v>
      </c>
      <c r="E5" s="340" t="s">
        <v>234</v>
      </c>
      <c r="F5" s="340" t="s">
        <v>235</v>
      </c>
      <c r="G5" s="340" t="s">
        <v>236</v>
      </c>
      <c r="H5" s="340" t="s">
        <v>237</v>
      </c>
      <c r="I5" s="340" t="s">
        <v>238</v>
      </c>
      <c r="J5" s="340" t="s">
        <v>239</v>
      </c>
      <c r="K5" s="340" t="s">
        <v>240</v>
      </c>
      <c r="L5" s="340" t="s">
        <v>241</v>
      </c>
      <c r="M5" s="340" t="s">
        <v>65</v>
      </c>
    </row>
    <row r="6" spans="2:14" ht="14.4" thickTop="1" thickBot="1">
      <c r="B6" s="406">
        <v>2020</v>
      </c>
      <c r="C6" s="438">
        <f t="shared" ref="C6:C11" si="0">SUM(D6:M6)</f>
        <v>627</v>
      </c>
      <c r="D6" s="436">
        <v>54</v>
      </c>
      <c r="E6" s="436">
        <v>12</v>
      </c>
      <c r="F6" s="436">
        <v>11</v>
      </c>
      <c r="G6" s="436">
        <v>31</v>
      </c>
      <c r="H6" s="436">
        <v>21</v>
      </c>
      <c r="I6" s="436">
        <v>14</v>
      </c>
      <c r="J6" s="436">
        <v>2</v>
      </c>
      <c r="K6" s="436">
        <v>7</v>
      </c>
      <c r="L6" s="436">
        <v>24</v>
      </c>
      <c r="M6" s="436">
        <v>451</v>
      </c>
      <c r="N6" s="154"/>
    </row>
    <row r="7" spans="2:14" ht="14.4" thickTop="1" thickBot="1">
      <c r="B7" s="243">
        <v>2021</v>
      </c>
      <c r="C7" s="398">
        <f t="shared" si="0"/>
        <v>536</v>
      </c>
      <c r="D7" s="436">
        <v>52</v>
      </c>
      <c r="E7" s="436">
        <v>18</v>
      </c>
      <c r="F7" s="436">
        <v>12</v>
      </c>
      <c r="G7" s="436">
        <v>24</v>
      </c>
      <c r="H7" s="436">
        <v>16</v>
      </c>
      <c r="I7" s="436">
        <v>9</v>
      </c>
      <c r="J7" s="436">
        <v>1</v>
      </c>
      <c r="K7" s="436">
        <v>3</v>
      </c>
      <c r="L7" s="436">
        <v>13</v>
      </c>
      <c r="M7" s="436">
        <v>388</v>
      </c>
      <c r="N7" s="154"/>
    </row>
    <row r="8" spans="2:14" ht="14.4" thickTop="1" thickBot="1">
      <c r="B8" s="243">
        <v>2022</v>
      </c>
      <c r="C8" s="398">
        <f t="shared" si="0"/>
        <v>386</v>
      </c>
      <c r="D8" s="436">
        <v>14</v>
      </c>
      <c r="E8" s="436">
        <v>6</v>
      </c>
      <c r="F8" s="436">
        <v>6</v>
      </c>
      <c r="G8" s="436">
        <v>15</v>
      </c>
      <c r="H8" s="436">
        <v>15</v>
      </c>
      <c r="I8" s="436">
        <v>4</v>
      </c>
      <c r="J8" s="436">
        <v>3</v>
      </c>
      <c r="K8" s="436">
        <v>1</v>
      </c>
      <c r="L8" s="436">
        <v>1</v>
      </c>
      <c r="M8" s="436">
        <v>321</v>
      </c>
      <c r="N8" s="154"/>
    </row>
    <row r="9" spans="2:14" ht="14.4" thickTop="1" thickBot="1">
      <c r="B9" s="243">
        <v>2023</v>
      </c>
      <c r="C9" s="398">
        <f t="shared" si="0"/>
        <v>406</v>
      </c>
      <c r="D9" s="436">
        <v>11</v>
      </c>
      <c r="E9" s="436">
        <v>7</v>
      </c>
      <c r="F9" s="436">
        <v>2</v>
      </c>
      <c r="G9" s="436">
        <v>6</v>
      </c>
      <c r="H9" s="436">
        <v>5</v>
      </c>
      <c r="I9" s="436">
        <v>3</v>
      </c>
      <c r="J9" s="436">
        <v>3</v>
      </c>
      <c r="K9" s="436">
        <v>0</v>
      </c>
      <c r="L9" s="436">
        <v>3</v>
      </c>
      <c r="M9" s="436">
        <v>366</v>
      </c>
      <c r="N9" s="202"/>
    </row>
    <row r="10" spans="2:14" ht="14.4" thickTop="1" thickBot="1">
      <c r="B10" s="243">
        <v>2024</v>
      </c>
      <c r="C10" s="398">
        <f t="shared" si="0"/>
        <v>507</v>
      </c>
      <c r="D10" s="436">
        <v>17</v>
      </c>
      <c r="E10" s="436">
        <v>6</v>
      </c>
      <c r="F10" s="436">
        <v>0</v>
      </c>
      <c r="G10" s="436">
        <v>12</v>
      </c>
      <c r="H10" s="436">
        <v>3</v>
      </c>
      <c r="I10" s="436">
        <v>2</v>
      </c>
      <c r="J10" s="436">
        <v>0</v>
      </c>
      <c r="K10" s="436">
        <v>1</v>
      </c>
      <c r="L10" s="436">
        <v>4</v>
      </c>
      <c r="M10" s="436">
        <v>462</v>
      </c>
      <c r="N10" s="202"/>
    </row>
    <row r="11" spans="2:14" ht="14.4" thickTop="1" thickBot="1">
      <c r="B11" s="244">
        <v>2025</v>
      </c>
      <c r="C11" s="398">
        <f t="shared" si="0"/>
        <v>601</v>
      </c>
      <c r="D11" s="428">
        <v>24</v>
      </c>
      <c r="E11" s="428">
        <v>6</v>
      </c>
      <c r="F11" s="428">
        <v>4</v>
      </c>
      <c r="G11" s="428">
        <v>13</v>
      </c>
      <c r="H11" s="428">
        <v>43</v>
      </c>
      <c r="I11" s="428">
        <v>3</v>
      </c>
      <c r="J11" s="428">
        <v>0</v>
      </c>
      <c r="K11" s="428">
        <v>4</v>
      </c>
      <c r="L11" s="428">
        <v>11</v>
      </c>
      <c r="M11" s="428">
        <v>493</v>
      </c>
      <c r="N11" s="202"/>
    </row>
    <row r="12" spans="2:14" ht="15" thickTop="1" thickBot="1">
      <c r="B12" s="238"/>
      <c r="C12" s="239"/>
      <c r="D12" s="239"/>
      <c r="E12" s="239"/>
      <c r="F12" s="239"/>
      <c r="G12" s="239"/>
      <c r="H12" s="239"/>
      <c r="I12" s="239"/>
      <c r="J12" s="239"/>
      <c r="K12" s="239"/>
      <c r="L12" s="239"/>
      <c r="M12" s="239"/>
      <c r="N12" s="202"/>
    </row>
    <row r="13" spans="2:14" ht="14.4" thickTop="1" thickBot="1">
      <c r="B13" s="472" t="s">
        <v>181</v>
      </c>
      <c r="C13" s="473"/>
      <c r="D13" s="473"/>
      <c r="E13" s="473"/>
      <c r="F13" s="473"/>
      <c r="G13" s="473"/>
      <c r="H13" s="473"/>
      <c r="I13" s="473"/>
      <c r="J13" s="473"/>
      <c r="K13" s="473"/>
      <c r="L13" s="473"/>
      <c r="M13" s="473"/>
      <c r="N13" s="154"/>
    </row>
    <row r="14" spans="2:14" ht="13.5" customHeight="1" thickTop="1" thickBot="1">
      <c r="B14" s="472" t="s">
        <v>1069</v>
      </c>
      <c r="C14" s="473"/>
      <c r="D14" s="473"/>
      <c r="E14" s="473"/>
      <c r="F14" s="473"/>
      <c r="G14" s="473"/>
      <c r="H14" s="473"/>
      <c r="I14" s="473"/>
      <c r="J14" s="473"/>
      <c r="K14" s="473"/>
      <c r="L14" s="473"/>
      <c r="M14" s="473"/>
    </row>
    <row r="15" spans="2:14" ht="15" thickTop="1" thickBot="1"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40"/>
    </row>
    <row r="16" spans="2:14" ht="15" thickTop="1" thickBot="1">
      <c r="C16" s="599"/>
      <c r="D16" s="600"/>
      <c r="E16" s="600"/>
      <c r="F16" s="600"/>
      <c r="G16" s="600"/>
      <c r="H16" s="600"/>
      <c r="I16" s="600"/>
      <c r="J16" s="600"/>
      <c r="K16" s="600"/>
      <c r="L16" s="600"/>
      <c r="M16" s="600"/>
      <c r="N16" s="600"/>
    </row>
    <row r="17" spans="4:4" ht="13.8" thickTop="1">
      <c r="D17" s="132"/>
    </row>
  </sheetData>
  <mergeCells count="8">
    <mergeCell ref="C16:N16"/>
    <mergeCell ref="B2:M2"/>
    <mergeCell ref="B3:M3"/>
    <mergeCell ref="B14:M14"/>
    <mergeCell ref="B13:M13"/>
    <mergeCell ref="B4:B5"/>
    <mergeCell ref="C4:C5"/>
    <mergeCell ref="D4:M4"/>
  </mergeCells>
  <hyperlinks>
    <hyperlink ref="B3:M3" location="'Capitulo 4'!B30" display="Número de BFV pagados por cantón. Provincia de Heredia. 2010-2018." xr:uid="{00000000-0004-0000-2F00-000000000000}"/>
  </hyperlinks>
  <pageMargins left="0.70866141732283472" right="0.70866141732283472" top="0.74803149606299213" bottom="0.74803149606299213" header="0.31496062992125984" footer="0.31496062992125984"/>
  <pageSetup scale="90" orientation="landscape" verticalDpi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B2:N18"/>
  <sheetViews>
    <sheetView showGridLines="0" workbookViewId="0">
      <pane ySplit="5" topLeftCell="A6" activePane="bottomLeft" state="frozen"/>
      <selection pane="bottomLeft" activeCell="B4" sqref="B4:B5"/>
    </sheetView>
  </sheetViews>
  <sheetFormatPr baseColWidth="10" defaultColWidth="11.44140625" defaultRowHeight="13.2"/>
  <cols>
    <col min="1" max="3" width="11.44140625" style="22"/>
    <col min="4" max="4" width="10.33203125" style="22" bestFit="1" customWidth="1"/>
    <col min="5" max="5" width="9" style="22" bestFit="1" customWidth="1"/>
    <col min="6" max="6" width="12.88671875" style="22" bestFit="1" customWidth="1"/>
    <col min="7" max="7" width="10.33203125" style="22" bestFit="1" customWidth="1"/>
    <col min="8" max="8" width="11.5546875" style="22" bestFit="1" customWidth="1"/>
    <col min="9" max="9" width="7.6640625" style="22" bestFit="1" customWidth="1"/>
    <col min="10" max="10" width="12.88671875" style="22" bestFit="1" customWidth="1"/>
    <col min="11" max="11" width="10.33203125" style="22" bestFit="1" customWidth="1"/>
    <col min="12" max="12" width="12.88671875" style="22" bestFit="1" customWidth="1"/>
    <col min="13" max="13" width="10.33203125" style="22" bestFit="1" customWidth="1"/>
    <col min="14" max="14" width="11.5546875" style="22" bestFit="1" customWidth="1"/>
    <col min="15" max="16384" width="11.44140625" style="22"/>
  </cols>
  <sheetData>
    <row r="2" spans="2:14" ht="17.25" customHeight="1">
      <c r="B2" s="468" t="s">
        <v>315</v>
      </c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</row>
    <row r="3" spans="2:14" ht="19.5" customHeight="1" thickBot="1">
      <c r="B3" s="470" t="s">
        <v>1132</v>
      </c>
      <c r="C3" s="470"/>
      <c r="D3" s="470"/>
      <c r="E3" s="470"/>
      <c r="F3" s="470"/>
      <c r="G3" s="470"/>
      <c r="H3" s="470"/>
      <c r="I3" s="470"/>
      <c r="J3" s="470"/>
      <c r="K3" s="470"/>
      <c r="L3" s="470"/>
      <c r="M3" s="470"/>
      <c r="N3" s="470"/>
    </row>
    <row r="4" spans="2:14" ht="19.5" customHeight="1" thickBot="1">
      <c r="B4" s="594" t="s">
        <v>511</v>
      </c>
      <c r="C4" s="594" t="s">
        <v>4</v>
      </c>
      <c r="D4" s="596" t="s">
        <v>15</v>
      </c>
      <c r="E4" s="597"/>
      <c r="F4" s="597"/>
      <c r="G4" s="597"/>
      <c r="H4" s="597"/>
      <c r="I4" s="597"/>
      <c r="J4" s="597"/>
      <c r="K4" s="597"/>
      <c r="L4" s="597"/>
      <c r="M4" s="597"/>
      <c r="N4" s="598"/>
    </row>
    <row r="5" spans="2:14" ht="13.8" thickBot="1">
      <c r="B5" s="595"/>
      <c r="C5" s="595"/>
      <c r="D5" s="340" t="s">
        <v>66</v>
      </c>
      <c r="E5" s="340" t="s">
        <v>67</v>
      </c>
      <c r="F5" s="340" t="s">
        <v>242</v>
      </c>
      <c r="G5" s="340" t="s">
        <v>69</v>
      </c>
      <c r="H5" s="340" t="s">
        <v>70</v>
      </c>
      <c r="I5" s="340" t="s">
        <v>71</v>
      </c>
      <c r="J5" s="340" t="s">
        <v>72</v>
      </c>
      <c r="K5" s="340" t="s">
        <v>73</v>
      </c>
      <c r="L5" s="340" t="s">
        <v>74</v>
      </c>
      <c r="M5" s="340" t="s">
        <v>75</v>
      </c>
      <c r="N5" s="340" t="s">
        <v>76</v>
      </c>
    </row>
    <row r="6" spans="2:14" ht="14.4" thickTop="1" thickBot="1">
      <c r="B6" s="406">
        <v>2020</v>
      </c>
      <c r="C6" s="438">
        <f t="shared" ref="C6:C11" si="0">SUM(D6:N6)</f>
        <v>1717</v>
      </c>
      <c r="D6" s="398">
        <v>258</v>
      </c>
      <c r="E6" s="398">
        <v>265</v>
      </c>
      <c r="F6" s="398">
        <v>289</v>
      </c>
      <c r="G6" s="398">
        <v>255</v>
      </c>
      <c r="H6" s="398">
        <v>201</v>
      </c>
      <c r="I6" s="398">
        <v>53</v>
      </c>
      <c r="J6" s="398">
        <v>101</v>
      </c>
      <c r="K6" s="398">
        <v>71</v>
      </c>
      <c r="L6" s="398">
        <v>63</v>
      </c>
      <c r="M6" s="398">
        <v>115</v>
      </c>
      <c r="N6" s="398">
        <v>46</v>
      </c>
    </row>
    <row r="7" spans="2:14" ht="14.4" thickTop="1" thickBot="1">
      <c r="B7" s="243">
        <v>2021</v>
      </c>
      <c r="C7" s="398">
        <f t="shared" si="0"/>
        <v>1216</v>
      </c>
      <c r="D7" s="398">
        <v>134</v>
      </c>
      <c r="E7" s="398">
        <v>167</v>
      </c>
      <c r="F7" s="398">
        <v>154</v>
      </c>
      <c r="G7" s="398">
        <v>76</v>
      </c>
      <c r="H7" s="398">
        <v>367</v>
      </c>
      <c r="I7" s="398">
        <v>37</v>
      </c>
      <c r="J7" s="398">
        <v>54</v>
      </c>
      <c r="K7" s="398">
        <v>38</v>
      </c>
      <c r="L7" s="398">
        <v>46</v>
      </c>
      <c r="M7" s="398">
        <v>120</v>
      </c>
      <c r="N7" s="398">
        <v>23</v>
      </c>
    </row>
    <row r="8" spans="2:14" ht="14.4" thickTop="1" thickBot="1">
      <c r="B8" s="243">
        <v>2022</v>
      </c>
      <c r="C8" s="398">
        <f t="shared" si="0"/>
        <v>847</v>
      </c>
      <c r="D8" s="398">
        <v>83</v>
      </c>
      <c r="E8" s="398">
        <v>119</v>
      </c>
      <c r="F8" s="398">
        <v>121</v>
      </c>
      <c r="G8" s="398">
        <v>50</v>
      </c>
      <c r="H8" s="398">
        <v>80</v>
      </c>
      <c r="I8" s="398">
        <v>56</v>
      </c>
      <c r="J8" s="398">
        <v>58</v>
      </c>
      <c r="K8" s="398">
        <v>50</v>
      </c>
      <c r="L8" s="398">
        <v>29</v>
      </c>
      <c r="M8" s="398">
        <v>171</v>
      </c>
      <c r="N8" s="398">
        <v>30</v>
      </c>
    </row>
    <row r="9" spans="2:14" ht="14.4" thickTop="1" thickBot="1">
      <c r="B9" s="243">
        <v>2023</v>
      </c>
      <c r="C9" s="398">
        <f t="shared" si="0"/>
        <v>920</v>
      </c>
      <c r="D9" s="398">
        <v>65</v>
      </c>
      <c r="E9" s="398">
        <v>167</v>
      </c>
      <c r="F9" s="398">
        <v>290</v>
      </c>
      <c r="G9" s="398">
        <v>48</v>
      </c>
      <c r="H9" s="398">
        <v>72</v>
      </c>
      <c r="I9" s="398">
        <v>38</v>
      </c>
      <c r="J9" s="398">
        <v>63</v>
      </c>
      <c r="K9" s="398">
        <v>37</v>
      </c>
      <c r="L9" s="398">
        <v>29</v>
      </c>
      <c r="M9" s="398">
        <v>77</v>
      </c>
      <c r="N9" s="398">
        <v>34</v>
      </c>
    </row>
    <row r="10" spans="2:14" ht="14.4" thickTop="1" thickBot="1">
      <c r="B10" s="243">
        <v>2024</v>
      </c>
      <c r="C10" s="398">
        <f t="shared" si="0"/>
        <v>1087</v>
      </c>
      <c r="D10" s="398">
        <v>233</v>
      </c>
      <c r="E10" s="398">
        <v>189</v>
      </c>
      <c r="F10" s="398">
        <v>120</v>
      </c>
      <c r="G10" s="398">
        <v>92</v>
      </c>
      <c r="H10" s="398">
        <v>90</v>
      </c>
      <c r="I10" s="398">
        <v>47</v>
      </c>
      <c r="J10" s="398">
        <v>56</v>
      </c>
      <c r="K10" s="398">
        <v>30</v>
      </c>
      <c r="L10" s="398">
        <v>67</v>
      </c>
      <c r="M10" s="398">
        <v>108</v>
      </c>
      <c r="N10" s="398">
        <v>55</v>
      </c>
    </row>
    <row r="11" spans="2:14" ht="14.4" thickTop="1" thickBot="1">
      <c r="B11" s="244">
        <v>2025</v>
      </c>
      <c r="C11" s="398">
        <f t="shared" si="0"/>
        <v>1288</v>
      </c>
      <c r="D11" s="428">
        <v>267</v>
      </c>
      <c r="E11" s="428">
        <v>206</v>
      </c>
      <c r="F11" s="428">
        <v>146</v>
      </c>
      <c r="G11" s="428">
        <v>99</v>
      </c>
      <c r="H11" s="428">
        <v>86</v>
      </c>
      <c r="I11" s="428">
        <v>57</v>
      </c>
      <c r="J11" s="428">
        <v>69</v>
      </c>
      <c r="K11" s="428">
        <v>78</v>
      </c>
      <c r="L11" s="428">
        <v>92</v>
      </c>
      <c r="M11" s="428">
        <v>121</v>
      </c>
      <c r="N11" s="428">
        <v>67</v>
      </c>
    </row>
    <row r="12" spans="2:14" ht="15" thickTop="1" thickBot="1">
      <c r="B12" s="238"/>
      <c r="C12" s="317"/>
      <c r="D12" s="317"/>
      <c r="E12" s="317"/>
      <c r="F12" s="317"/>
      <c r="G12" s="317"/>
      <c r="H12" s="317"/>
      <c r="I12" s="317"/>
      <c r="J12" s="317"/>
      <c r="K12" s="317"/>
      <c r="L12" s="317"/>
      <c r="M12" s="317"/>
      <c r="N12" s="317"/>
    </row>
    <row r="13" spans="2:14" ht="14.4" thickTop="1" thickBot="1">
      <c r="B13" s="472" t="s">
        <v>181</v>
      </c>
      <c r="C13" s="473"/>
      <c r="D13" s="473"/>
      <c r="E13" s="473"/>
      <c r="F13" s="473"/>
      <c r="G13" s="473"/>
      <c r="H13" s="473"/>
      <c r="I13" s="473"/>
      <c r="J13" s="473"/>
      <c r="K13" s="473"/>
      <c r="L13" s="473"/>
      <c r="M13" s="473"/>
      <c r="N13" s="473"/>
    </row>
    <row r="14" spans="2:14" ht="13.8" thickTop="1">
      <c r="N14" s="185"/>
    </row>
    <row r="16" spans="2:14" ht="13.8" thickBot="1">
      <c r="E16" s="132"/>
    </row>
    <row r="17" spans="3:14" ht="15" thickTop="1" thickBot="1">
      <c r="C17" s="599"/>
      <c r="D17" s="600"/>
      <c r="E17" s="600"/>
      <c r="F17" s="600"/>
      <c r="G17" s="600"/>
      <c r="H17" s="600"/>
      <c r="I17" s="600"/>
      <c r="J17" s="600"/>
      <c r="K17" s="600"/>
      <c r="L17" s="600"/>
      <c r="M17" s="600"/>
      <c r="N17" s="600"/>
    </row>
    <row r="18" spans="3:14" ht="13.8" thickTop="1">
      <c r="G18" s="185"/>
    </row>
  </sheetData>
  <mergeCells count="7">
    <mergeCell ref="C17:N17"/>
    <mergeCell ref="B2:N2"/>
    <mergeCell ref="B3:N3"/>
    <mergeCell ref="B13:N13"/>
    <mergeCell ref="B4:B5"/>
    <mergeCell ref="C4:C5"/>
    <mergeCell ref="D4:N4"/>
  </mergeCells>
  <hyperlinks>
    <hyperlink ref="B3:N3" location="'Capitulo 4'!B31" display="Número de BFV pagados por cantón. Provincia de Guanacaste. 2020-2024." xr:uid="{00000000-0004-0000-3000-000000000000}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B2:P21"/>
  <sheetViews>
    <sheetView showGridLines="0" workbookViewId="0">
      <pane ySplit="5" topLeftCell="A6" activePane="bottomLeft" state="frozen"/>
      <selection pane="bottomLeft" activeCell="B4" sqref="B4:B5"/>
    </sheetView>
  </sheetViews>
  <sheetFormatPr baseColWidth="10" defaultColWidth="11.44140625" defaultRowHeight="13.2"/>
  <cols>
    <col min="1" max="1" width="11.44140625" style="22"/>
    <col min="2" max="2" width="11.5546875" style="22" bestFit="1" customWidth="1"/>
    <col min="3" max="3" width="8" style="22" bestFit="1" customWidth="1"/>
    <col min="4" max="4" width="14.33203125" style="22" bestFit="1" customWidth="1"/>
    <col min="5" max="5" width="10.44140625" style="22" bestFit="1" customWidth="1"/>
    <col min="6" max="6" width="17" style="22" customWidth="1"/>
    <col min="7" max="7" width="18.88671875" style="22" customWidth="1"/>
    <col min="8" max="8" width="7.88671875" style="22" bestFit="1" customWidth="1"/>
    <col min="9" max="10" width="10.44140625" style="22" bestFit="1" customWidth="1"/>
    <col min="11" max="11" width="13" style="22" bestFit="1" customWidth="1"/>
    <col min="12" max="12" width="10.44140625" style="22" bestFit="1" customWidth="1"/>
    <col min="13" max="13" width="14.33203125" style="22" bestFit="1" customWidth="1"/>
    <col min="14" max="14" width="11.6640625" style="22" bestFit="1" customWidth="1"/>
    <col min="15" max="15" width="13.88671875" style="22" customWidth="1"/>
    <col min="16" max="16384" width="11.44140625" style="22"/>
  </cols>
  <sheetData>
    <row r="2" spans="2:16" ht="17.25" customHeight="1">
      <c r="B2" s="468" t="s">
        <v>316</v>
      </c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</row>
    <row r="3" spans="2:16" ht="17.25" customHeight="1" thickBot="1">
      <c r="B3" s="470" t="s">
        <v>1133</v>
      </c>
      <c r="C3" s="470"/>
      <c r="D3" s="470"/>
      <c r="E3" s="470"/>
      <c r="F3" s="470"/>
      <c r="G3" s="470"/>
      <c r="H3" s="470"/>
      <c r="I3" s="470"/>
      <c r="J3" s="470"/>
      <c r="K3" s="470"/>
      <c r="L3" s="470"/>
      <c r="M3" s="470"/>
      <c r="N3" s="470"/>
      <c r="O3" s="470"/>
      <c r="P3" s="470"/>
    </row>
    <row r="4" spans="2:16" ht="17.25" customHeight="1" thickBot="1">
      <c r="B4" s="594" t="s">
        <v>511</v>
      </c>
      <c r="C4" s="594" t="s">
        <v>4</v>
      </c>
      <c r="D4" s="596" t="s">
        <v>15</v>
      </c>
      <c r="E4" s="597"/>
      <c r="F4" s="597"/>
      <c r="G4" s="597"/>
      <c r="H4" s="597"/>
      <c r="I4" s="597"/>
      <c r="J4" s="597"/>
      <c r="K4" s="597"/>
      <c r="L4" s="597"/>
      <c r="M4" s="597"/>
      <c r="N4" s="597"/>
      <c r="O4" s="597"/>
      <c r="P4" s="598"/>
    </row>
    <row r="5" spans="2:16" ht="25.8" thickBot="1">
      <c r="B5" s="595"/>
      <c r="C5" s="595"/>
      <c r="D5" s="340" t="s">
        <v>77</v>
      </c>
      <c r="E5" s="340" t="s">
        <v>78</v>
      </c>
      <c r="F5" s="340" t="s">
        <v>79</v>
      </c>
      <c r="G5" s="340" t="s">
        <v>80</v>
      </c>
      <c r="H5" s="340" t="s">
        <v>81</v>
      </c>
      <c r="I5" s="340" t="s">
        <v>82</v>
      </c>
      <c r="J5" s="340" t="s">
        <v>83</v>
      </c>
      <c r="K5" s="340" t="s">
        <v>84</v>
      </c>
      <c r="L5" s="340" t="s">
        <v>85</v>
      </c>
      <c r="M5" s="340" t="s">
        <v>86</v>
      </c>
      <c r="N5" s="340" t="s">
        <v>87</v>
      </c>
      <c r="O5" s="340" t="s">
        <v>864</v>
      </c>
      <c r="P5" s="340" t="s">
        <v>894</v>
      </c>
    </row>
    <row r="6" spans="2:16" ht="14.4" thickTop="1" thickBot="1">
      <c r="B6" s="406">
        <v>2020</v>
      </c>
      <c r="C6" s="438">
        <f t="shared" ref="C6:C10" si="0">SUM(D6:N6)</f>
        <v>2229</v>
      </c>
      <c r="D6" s="398">
        <v>414</v>
      </c>
      <c r="E6" s="398">
        <v>71</v>
      </c>
      <c r="F6" s="398">
        <v>326</v>
      </c>
      <c r="G6" s="398">
        <v>42</v>
      </c>
      <c r="H6" s="398">
        <v>234</v>
      </c>
      <c r="I6" s="398">
        <v>85</v>
      </c>
      <c r="J6" s="398">
        <v>288</v>
      </c>
      <c r="K6" s="398">
        <v>391</v>
      </c>
      <c r="L6" s="398">
        <v>85</v>
      </c>
      <c r="M6" s="398">
        <v>259</v>
      </c>
      <c r="N6" s="398">
        <v>34</v>
      </c>
      <c r="O6" s="398" t="s">
        <v>153</v>
      </c>
      <c r="P6" s="398" t="s">
        <v>153</v>
      </c>
    </row>
    <row r="7" spans="2:16" ht="14.4" thickTop="1" thickBot="1">
      <c r="B7" s="243">
        <v>2021</v>
      </c>
      <c r="C7" s="398">
        <f t="shared" si="0"/>
        <v>1848</v>
      </c>
      <c r="D7" s="398">
        <v>241</v>
      </c>
      <c r="E7" s="398">
        <v>277</v>
      </c>
      <c r="F7" s="398">
        <v>280</v>
      </c>
      <c r="G7" s="398">
        <v>34</v>
      </c>
      <c r="H7" s="398">
        <v>127</v>
      </c>
      <c r="I7" s="398">
        <v>71</v>
      </c>
      <c r="J7" s="398">
        <v>202</v>
      </c>
      <c r="K7" s="398">
        <v>278</v>
      </c>
      <c r="L7" s="398">
        <v>122</v>
      </c>
      <c r="M7" s="398">
        <v>209</v>
      </c>
      <c r="N7" s="398">
        <v>7</v>
      </c>
      <c r="O7" s="398" t="s">
        <v>153</v>
      </c>
      <c r="P7" s="398" t="s">
        <v>153</v>
      </c>
    </row>
    <row r="8" spans="2:16" ht="14.4" thickTop="1" thickBot="1">
      <c r="B8" s="243">
        <v>2022</v>
      </c>
      <c r="C8" s="398">
        <f t="shared" si="0"/>
        <v>1709</v>
      </c>
      <c r="D8" s="398">
        <v>196</v>
      </c>
      <c r="E8" s="398">
        <v>89</v>
      </c>
      <c r="F8" s="398">
        <v>238</v>
      </c>
      <c r="G8" s="398">
        <v>35</v>
      </c>
      <c r="H8" s="398">
        <v>132</v>
      </c>
      <c r="I8" s="398">
        <v>56</v>
      </c>
      <c r="J8" s="398">
        <v>180</v>
      </c>
      <c r="K8" s="398">
        <v>369</v>
      </c>
      <c r="L8" s="398">
        <v>86</v>
      </c>
      <c r="M8" s="398">
        <v>316</v>
      </c>
      <c r="N8" s="398">
        <v>12</v>
      </c>
      <c r="O8" s="398" t="s">
        <v>153</v>
      </c>
      <c r="P8" s="398" t="s">
        <v>153</v>
      </c>
    </row>
    <row r="9" spans="2:16" ht="14.4" thickTop="1" thickBot="1">
      <c r="B9" s="243">
        <v>2023</v>
      </c>
      <c r="C9" s="398">
        <f t="shared" si="0"/>
        <v>1383</v>
      </c>
      <c r="D9" s="398">
        <v>230</v>
      </c>
      <c r="E9" s="398">
        <v>62</v>
      </c>
      <c r="F9" s="398">
        <v>208</v>
      </c>
      <c r="G9" s="398">
        <v>34</v>
      </c>
      <c r="H9" s="398">
        <v>101</v>
      </c>
      <c r="I9" s="398">
        <v>37</v>
      </c>
      <c r="J9" s="398">
        <v>208</v>
      </c>
      <c r="K9" s="398">
        <v>225</v>
      </c>
      <c r="L9" s="398">
        <v>66</v>
      </c>
      <c r="M9" s="398">
        <v>192</v>
      </c>
      <c r="N9" s="398">
        <v>20</v>
      </c>
      <c r="O9" s="398" t="s">
        <v>153</v>
      </c>
      <c r="P9" s="398" t="s">
        <v>153</v>
      </c>
    </row>
    <row r="10" spans="2:16" ht="14.4" thickTop="1" thickBot="1">
      <c r="B10" s="243">
        <v>2024</v>
      </c>
      <c r="C10" s="398">
        <f t="shared" si="0"/>
        <v>1762</v>
      </c>
      <c r="D10" s="398">
        <v>318</v>
      </c>
      <c r="E10" s="398">
        <v>57</v>
      </c>
      <c r="F10" s="398">
        <v>339</v>
      </c>
      <c r="G10" s="398">
        <v>42</v>
      </c>
      <c r="H10" s="398">
        <v>134</v>
      </c>
      <c r="I10" s="398">
        <v>44</v>
      </c>
      <c r="J10" s="398">
        <v>196</v>
      </c>
      <c r="K10" s="398">
        <v>317</v>
      </c>
      <c r="L10" s="398">
        <v>95</v>
      </c>
      <c r="M10" s="398">
        <v>200</v>
      </c>
      <c r="N10" s="398">
        <v>20</v>
      </c>
      <c r="O10" s="398" t="s">
        <v>153</v>
      </c>
      <c r="P10" s="398" t="s">
        <v>153</v>
      </c>
    </row>
    <row r="11" spans="2:16" ht="14.4" thickTop="1" thickBot="1">
      <c r="B11" s="243">
        <v>2025</v>
      </c>
      <c r="C11" s="398">
        <f>SUM(D11:P11)</f>
        <v>1943</v>
      </c>
      <c r="D11" s="428">
        <v>297</v>
      </c>
      <c r="E11" s="428">
        <v>69</v>
      </c>
      <c r="F11" s="428">
        <v>487</v>
      </c>
      <c r="G11" s="428">
        <v>54</v>
      </c>
      <c r="H11" s="428">
        <v>134</v>
      </c>
      <c r="I11" s="428">
        <v>72</v>
      </c>
      <c r="J11" s="428">
        <v>161</v>
      </c>
      <c r="K11" s="428">
        <v>328</v>
      </c>
      <c r="L11" s="428">
        <v>69</v>
      </c>
      <c r="M11" s="428">
        <v>219</v>
      </c>
      <c r="N11" s="428">
        <v>18</v>
      </c>
      <c r="O11" s="428">
        <v>6</v>
      </c>
      <c r="P11" s="428">
        <v>29</v>
      </c>
    </row>
    <row r="12" spans="2:16" ht="15" thickTop="1" thickBot="1">
      <c r="B12" s="328"/>
      <c r="C12" s="329"/>
      <c r="D12" s="317"/>
      <c r="E12" s="317"/>
      <c r="F12" s="317"/>
      <c r="G12" s="317"/>
      <c r="H12" s="317"/>
      <c r="I12" s="317"/>
      <c r="J12" s="317"/>
      <c r="K12" s="317"/>
      <c r="L12" s="317"/>
      <c r="M12" s="317"/>
      <c r="N12" s="317"/>
    </row>
    <row r="13" spans="2:16" ht="14.4" thickTop="1" thickBot="1">
      <c r="B13" s="472" t="s">
        <v>181</v>
      </c>
      <c r="C13" s="473"/>
      <c r="D13" s="473"/>
      <c r="E13" s="473"/>
      <c r="F13" s="473"/>
      <c r="G13" s="473"/>
      <c r="H13" s="473"/>
      <c r="I13" s="473"/>
      <c r="J13" s="473"/>
      <c r="K13" s="473"/>
      <c r="L13" s="473"/>
      <c r="M13" s="473"/>
      <c r="N13" s="473"/>
    </row>
    <row r="14" spans="2:16" ht="14.4" thickTop="1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spans="2:16" ht="13.8">
      <c r="B15" s="24"/>
      <c r="C15" s="24"/>
      <c r="D15" s="143"/>
      <c r="E15" s="24"/>
      <c r="F15" s="24"/>
      <c r="G15" s="24"/>
      <c r="H15" s="24"/>
      <c r="I15" s="24"/>
      <c r="J15" s="24"/>
      <c r="K15" s="24"/>
      <c r="L15" s="24"/>
      <c r="M15" s="24"/>
      <c r="N15" s="24"/>
    </row>
    <row r="16" spans="2:16" ht="13.8">
      <c r="B16" s="24"/>
      <c r="C16" s="193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</row>
    <row r="17" spans="2:14" ht="13.8"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</row>
    <row r="18" spans="2:14" ht="13.8"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</row>
    <row r="19" spans="2:14" ht="13.8"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</row>
    <row r="20" spans="2:14" ht="13.8"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</row>
    <row r="21" spans="2:14" ht="13.8"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</row>
  </sheetData>
  <mergeCells count="6">
    <mergeCell ref="B2:P2"/>
    <mergeCell ref="B13:N13"/>
    <mergeCell ref="B4:B5"/>
    <mergeCell ref="C4:C5"/>
    <mergeCell ref="D4:P4"/>
    <mergeCell ref="B3:P3"/>
  </mergeCells>
  <hyperlinks>
    <hyperlink ref="B3:N3" location="'Capitulo 4'!B32" display="Número de BFV pagados por cantón. Provincia de Puntarenas. 2010-2018." xr:uid="{00000000-0004-0000-31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K14"/>
  <sheetViews>
    <sheetView showGridLines="0" zoomScaleNormal="100" workbookViewId="0">
      <pane ySplit="5" topLeftCell="A6" activePane="bottomLeft" state="frozen"/>
      <selection pane="bottomLeft" activeCell="B4" sqref="B4:B5"/>
    </sheetView>
  </sheetViews>
  <sheetFormatPr baseColWidth="10" defaultRowHeight="13.2"/>
  <cols>
    <col min="2" max="2" width="25" style="4" customWidth="1"/>
    <col min="3" max="3" width="24.5546875" style="4" customWidth="1"/>
    <col min="4" max="4" width="26.5546875" style="4" customWidth="1"/>
    <col min="5" max="5" width="11.44140625" style="4"/>
    <col min="6" max="11" width="11.44140625" style="3"/>
  </cols>
  <sheetData>
    <row r="2" spans="2:11" ht="15">
      <c r="B2" s="468" t="s">
        <v>2</v>
      </c>
      <c r="C2" s="468"/>
      <c r="D2" s="468"/>
      <c r="E2" s="12"/>
      <c r="F2"/>
      <c r="G2"/>
      <c r="H2"/>
      <c r="I2"/>
      <c r="J2"/>
      <c r="K2"/>
    </row>
    <row r="3" spans="2:11" ht="37.5" customHeight="1" thickBot="1">
      <c r="B3" s="477" t="s">
        <v>1085</v>
      </c>
      <c r="C3" s="471"/>
      <c r="D3" s="471"/>
      <c r="E3" s="13"/>
      <c r="F3"/>
      <c r="G3"/>
      <c r="H3"/>
      <c r="I3"/>
      <c r="J3"/>
      <c r="K3"/>
    </row>
    <row r="4" spans="2:11" ht="14.4" thickTop="1" thickBot="1">
      <c r="B4" s="478" t="s">
        <v>10</v>
      </c>
      <c r="C4" s="479" t="s">
        <v>276</v>
      </c>
      <c r="D4" s="479"/>
      <c r="E4" s="12"/>
      <c r="F4"/>
      <c r="G4"/>
      <c r="H4"/>
      <c r="I4"/>
      <c r="J4"/>
      <c r="K4"/>
    </row>
    <row r="5" spans="2:11" ht="14.4" thickTop="1" thickBot="1">
      <c r="B5" s="478" t="s">
        <v>10</v>
      </c>
      <c r="C5" s="299" t="s">
        <v>274</v>
      </c>
      <c r="D5" s="299" t="s">
        <v>275</v>
      </c>
      <c r="E5" s="12"/>
      <c r="F5"/>
      <c r="G5"/>
      <c r="H5"/>
      <c r="I5"/>
      <c r="J5"/>
      <c r="K5"/>
    </row>
    <row r="6" spans="2:11" ht="14.4" thickTop="1" thickBot="1">
      <c r="B6" s="240">
        <v>2020</v>
      </c>
      <c r="C6" s="252">
        <v>1.1000000000000001</v>
      </c>
      <c r="D6" s="252">
        <v>5.9</v>
      </c>
      <c r="E6" s="12"/>
      <c r="F6"/>
      <c r="G6"/>
      <c r="H6"/>
      <c r="I6"/>
      <c r="J6"/>
      <c r="K6"/>
    </row>
    <row r="7" spans="2:11" ht="14.4" thickTop="1" thickBot="1">
      <c r="B7" s="243">
        <v>2021</v>
      </c>
      <c r="C7" s="252">
        <v>0.8</v>
      </c>
      <c r="D7" s="252">
        <v>3.7</v>
      </c>
      <c r="E7" s="12"/>
      <c r="F7"/>
      <c r="G7"/>
      <c r="H7"/>
      <c r="I7"/>
      <c r="J7"/>
      <c r="K7"/>
    </row>
    <row r="8" spans="2:11" ht="13.8" thickTop="1">
      <c r="B8" s="243">
        <v>2022</v>
      </c>
      <c r="C8" s="252">
        <v>5.8</v>
      </c>
      <c r="D8" s="252">
        <v>3.1</v>
      </c>
      <c r="E8" s="12"/>
      <c r="F8"/>
      <c r="G8"/>
      <c r="H8"/>
      <c r="I8"/>
      <c r="J8"/>
      <c r="K8"/>
    </row>
    <row r="9" spans="2:11">
      <c r="B9" s="244">
        <v>2023</v>
      </c>
      <c r="C9" s="253">
        <v>7.2</v>
      </c>
      <c r="D9" s="253">
        <v>5</v>
      </c>
      <c r="E9" s="12"/>
      <c r="F9"/>
      <c r="G9"/>
      <c r="H9"/>
      <c r="I9"/>
      <c r="J9"/>
      <c r="K9"/>
    </row>
    <row r="10" spans="2:11">
      <c r="B10" s="244">
        <v>2024</v>
      </c>
      <c r="C10" s="253">
        <v>4.7</v>
      </c>
      <c r="D10" s="253">
        <v>5.8</v>
      </c>
      <c r="E10" s="12"/>
      <c r="F10"/>
      <c r="G10"/>
      <c r="H10"/>
      <c r="I10"/>
      <c r="J10"/>
      <c r="K10"/>
    </row>
    <row r="11" spans="2:11">
      <c r="B11" s="244">
        <v>2025</v>
      </c>
      <c r="C11" s="253">
        <v>3.79</v>
      </c>
      <c r="D11" s="253">
        <v>3.9</v>
      </c>
      <c r="E11" s="12"/>
      <c r="F11"/>
      <c r="G11"/>
      <c r="H11"/>
      <c r="I11"/>
      <c r="J11"/>
      <c r="K11"/>
    </row>
    <row r="12" spans="2:11" ht="14.4" thickBot="1">
      <c r="B12" s="250"/>
      <c r="C12" s="251"/>
      <c r="D12" s="251"/>
      <c r="E12" s="12"/>
      <c r="F12"/>
      <c r="G12"/>
      <c r="H12"/>
      <c r="I12"/>
      <c r="J12"/>
      <c r="K12"/>
    </row>
    <row r="13" spans="2:11" ht="17.25" customHeight="1" thickTop="1" thickBot="1">
      <c r="B13" s="475" t="s">
        <v>11</v>
      </c>
      <c r="C13" s="476"/>
      <c r="D13" s="476"/>
      <c r="E13" s="13"/>
      <c r="F13"/>
      <c r="G13"/>
      <c r="H13"/>
      <c r="I13"/>
      <c r="J13"/>
      <c r="K13"/>
    </row>
    <row r="14" spans="2:11" ht="13.8" thickTop="1">
      <c r="B14" s="474" t="s">
        <v>932</v>
      </c>
      <c r="C14" s="474"/>
      <c r="D14" s="474"/>
      <c r="E14" s="12"/>
      <c r="F14"/>
      <c r="G14"/>
      <c r="H14"/>
      <c r="I14"/>
      <c r="J14"/>
      <c r="K14"/>
    </row>
  </sheetData>
  <mergeCells count="6">
    <mergeCell ref="B14:D14"/>
    <mergeCell ref="B13:D13"/>
    <mergeCell ref="B2:D2"/>
    <mergeCell ref="B3:D3"/>
    <mergeCell ref="B4:B5"/>
    <mergeCell ref="C4:D4"/>
  </mergeCells>
  <phoneticPr fontId="6" type="noConversion"/>
  <hyperlinks>
    <hyperlink ref="B3:D3" location="'Capitulo 1'!B21" display="Tasa de Política Monetaria y Tasa Básica Pasiva. 2015-2018. 1/" xr:uid="{00000000-0004-0000-0400-000000000000}"/>
  </hyperlinks>
  <printOptions horizontalCentered="1" verticalCentered="1"/>
  <pageMargins left="0" right="0.78740157480314965" top="0.98425196850393704" bottom="0.98425196850393704" header="0.59055118110236227" footer="0.59055118110236227"/>
  <pageSetup scale="75" orientation="landscape" horizontalDpi="180" verticalDpi="180"/>
  <headerFooter alignWithMargins="0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B2:J19"/>
  <sheetViews>
    <sheetView showGridLines="0" workbookViewId="0">
      <pane ySplit="5" topLeftCell="A6" activePane="bottomLeft" state="frozen"/>
      <selection pane="bottomLeft" activeCell="B4" sqref="B4:B5"/>
    </sheetView>
  </sheetViews>
  <sheetFormatPr baseColWidth="10" defaultColWidth="11.44140625" defaultRowHeight="13.2"/>
  <cols>
    <col min="1" max="6" width="11.44140625" style="22"/>
    <col min="7" max="7" width="12.88671875" style="22" customWidth="1"/>
    <col min="8" max="16384" width="11.44140625" style="22"/>
  </cols>
  <sheetData>
    <row r="2" spans="2:10" ht="17.25" customHeight="1">
      <c r="B2" s="468" t="s">
        <v>317</v>
      </c>
      <c r="C2" s="468"/>
      <c r="D2" s="468"/>
      <c r="E2" s="468"/>
      <c r="F2" s="468"/>
      <c r="G2" s="468"/>
      <c r="H2" s="468"/>
      <c r="I2" s="468"/>
    </row>
    <row r="3" spans="2:10" ht="17.25" customHeight="1" thickBot="1">
      <c r="B3" s="470" t="s">
        <v>1134</v>
      </c>
      <c r="C3" s="470"/>
      <c r="D3" s="470"/>
      <c r="E3" s="470"/>
      <c r="F3" s="470"/>
      <c r="G3" s="470"/>
      <c r="H3" s="470"/>
      <c r="I3" s="470"/>
    </row>
    <row r="4" spans="2:10" ht="17.25" customHeight="1" thickBot="1">
      <c r="B4" s="594" t="s">
        <v>511</v>
      </c>
      <c r="C4" s="594" t="s">
        <v>4</v>
      </c>
      <c r="D4" s="596" t="s">
        <v>15</v>
      </c>
      <c r="E4" s="597"/>
      <c r="F4" s="597"/>
      <c r="G4" s="597"/>
      <c r="H4" s="597"/>
      <c r="I4" s="598"/>
    </row>
    <row r="5" spans="2:10" ht="13.8" thickBot="1">
      <c r="B5" s="595"/>
      <c r="C5" s="595"/>
      <c r="D5" s="340" t="s">
        <v>88</v>
      </c>
      <c r="E5" s="340" t="s">
        <v>89</v>
      </c>
      <c r="F5" s="340" t="s">
        <v>90</v>
      </c>
      <c r="G5" s="340" t="s">
        <v>91</v>
      </c>
      <c r="H5" s="340" t="s">
        <v>92</v>
      </c>
      <c r="I5" s="340" t="s">
        <v>93</v>
      </c>
    </row>
    <row r="6" spans="2:10" ht="14.4" thickTop="1" thickBot="1">
      <c r="B6" s="406">
        <v>2020</v>
      </c>
      <c r="C6" s="438">
        <f>SUM(D6:I6)</f>
        <v>2509</v>
      </c>
      <c r="D6" s="398">
        <v>349</v>
      </c>
      <c r="E6" s="398">
        <v>922</v>
      </c>
      <c r="F6" s="398">
        <v>273</v>
      </c>
      <c r="G6" s="398">
        <v>269</v>
      </c>
      <c r="H6" s="398">
        <v>185</v>
      </c>
      <c r="I6" s="398">
        <v>511</v>
      </c>
    </row>
    <row r="7" spans="2:10" ht="14.4" thickTop="1" thickBot="1">
      <c r="B7" s="243">
        <v>2021</v>
      </c>
      <c r="C7" s="398">
        <f t="shared" ref="C7:C11" si="0">SUM(D7:I7)</f>
        <v>2110</v>
      </c>
      <c r="D7" s="398">
        <v>255</v>
      </c>
      <c r="E7" s="398">
        <v>822</v>
      </c>
      <c r="F7" s="398">
        <v>288</v>
      </c>
      <c r="G7" s="398">
        <v>185</v>
      </c>
      <c r="H7" s="398">
        <v>205</v>
      </c>
      <c r="I7" s="398">
        <v>355</v>
      </c>
    </row>
    <row r="8" spans="2:10" ht="14.4" thickTop="1" thickBot="1">
      <c r="B8" s="243">
        <v>2022</v>
      </c>
      <c r="C8" s="398">
        <f t="shared" si="0"/>
        <v>1486</v>
      </c>
      <c r="D8" s="398">
        <v>174</v>
      </c>
      <c r="E8" s="398">
        <v>645</v>
      </c>
      <c r="F8" s="398">
        <v>166</v>
      </c>
      <c r="G8" s="398">
        <v>151</v>
      </c>
      <c r="H8" s="398">
        <v>138</v>
      </c>
      <c r="I8" s="398">
        <v>212</v>
      </c>
    </row>
    <row r="9" spans="2:10" ht="14.4" thickTop="1" thickBot="1">
      <c r="B9" s="243">
        <v>2023</v>
      </c>
      <c r="C9" s="398">
        <f t="shared" si="0"/>
        <v>1697</v>
      </c>
      <c r="D9" s="398">
        <v>239</v>
      </c>
      <c r="E9" s="398">
        <v>739</v>
      </c>
      <c r="F9" s="398">
        <v>193</v>
      </c>
      <c r="G9" s="398">
        <v>190</v>
      </c>
      <c r="H9" s="398">
        <v>114</v>
      </c>
      <c r="I9" s="398">
        <v>222</v>
      </c>
      <c r="J9" s="185"/>
    </row>
    <row r="10" spans="2:10" ht="14.4" thickTop="1" thickBot="1">
      <c r="B10" s="243">
        <v>2024</v>
      </c>
      <c r="C10" s="398">
        <f t="shared" si="0"/>
        <v>1769</v>
      </c>
      <c r="D10" s="398">
        <v>177</v>
      </c>
      <c r="E10" s="398">
        <v>796</v>
      </c>
      <c r="F10" s="398">
        <v>234</v>
      </c>
      <c r="G10" s="398">
        <v>97</v>
      </c>
      <c r="H10" s="398">
        <v>163</v>
      </c>
      <c r="I10" s="398">
        <v>302</v>
      </c>
      <c r="J10" s="185"/>
    </row>
    <row r="11" spans="2:10" ht="14.4" thickTop="1" thickBot="1">
      <c r="B11" s="244">
        <v>2025</v>
      </c>
      <c r="C11" s="398">
        <f t="shared" si="0"/>
        <v>1966</v>
      </c>
      <c r="D11" s="428">
        <v>356</v>
      </c>
      <c r="E11" s="428">
        <v>820</v>
      </c>
      <c r="F11" s="428">
        <v>209</v>
      </c>
      <c r="G11" s="428">
        <v>98</v>
      </c>
      <c r="H11" s="428">
        <v>192</v>
      </c>
      <c r="I11" s="428">
        <v>291</v>
      </c>
      <c r="J11" s="185"/>
    </row>
    <row r="12" spans="2:10" ht="15" thickTop="1" thickBot="1">
      <c r="B12" s="238"/>
      <c r="C12" s="329"/>
      <c r="D12" s="330"/>
      <c r="E12" s="330"/>
      <c r="F12" s="330"/>
      <c r="G12" s="330"/>
      <c r="H12" s="330"/>
      <c r="I12" s="330"/>
    </row>
    <row r="13" spans="2:10" ht="14.4" thickTop="1" thickBot="1">
      <c r="B13" s="472" t="s">
        <v>181</v>
      </c>
      <c r="C13" s="473"/>
      <c r="D13" s="473"/>
      <c r="E13" s="473"/>
      <c r="F13" s="473"/>
      <c r="G13" s="473"/>
      <c r="H13" s="473"/>
      <c r="I13" s="473"/>
    </row>
    <row r="14" spans="2:10" ht="13.8" thickTop="1"/>
    <row r="15" spans="2:10">
      <c r="E15" s="151"/>
    </row>
    <row r="16" spans="2:10">
      <c r="D16" s="185"/>
    </row>
    <row r="17" spans="3:3">
      <c r="C17" s="185"/>
    </row>
    <row r="18" spans="3:3">
      <c r="C18" s="185"/>
    </row>
    <row r="19" spans="3:3">
      <c r="C19" s="151"/>
    </row>
  </sheetData>
  <mergeCells count="6">
    <mergeCell ref="B2:I2"/>
    <mergeCell ref="B3:I3"/>
    <mergeCell ref="B13:I13"/>
    <mergeCell ref="B4:B5"/>
    <mergeCell ref="C4:C5"/>
    <mergeCell ref="D4:I4"/>
  </mergeCells>
  <hyperlinks>
    <hyperlink ref="B3:I3" location="'Capitulo 4'!B33" display="Número de BFV pagados por cantón. Provincia de Limón. 2020-2024." xr:uid="{00000000-0004-0000-3200-000000000000}"/>
  </hyperlink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B1:U31"/>
  <sheetViews>
    <sheetView showGridLines="0" workbookViewId="0">
      <pane ySplit="5" topLeftCell="A6" activePane="bottomLeft" state="frozen"/>
      <selection pane="bottomLeft" activeCell="B4" sqref="B4:B5"/>
    </sheetView>
  </sheetViews>
  <sheetFormatPr baseColWidth="10" defaultColWidth="11.44140625" defaultRowHeight="13.2"/>
  <cols>
    <col min="1" max="2" width="11.44140625" style="22"/>
    <col min="3" max="3" width="19.6640625" style="22" customWidth="1"/>
    <col min="4" max="4" width="21.44140625" style="22" customWidth="1"/>
    <col min="5" max="5" width="21" style="22" customWidth="1"/>
    <col min="6" max="6" width="13.5546875" style="22" bestFit="1" customWidth="1"/>
    <col min="7" max="8" width="17.88671875" style="22" customWidth="1"/>
    <col min="9" max="16384" width="11.44140625" style="22"/>
  </cols>
  <sheetData>
    <row r="1" spans="2:21">
      <c r="B1" s="150"/>
      <c r="C1" s="150"/>
      <c r="D1" s="150"/>
      <c r="E1" s="150"/>
      <c r="F1" s="150"/>
      <c r="G1" s="150"/>
    </row>
    <row r="2" spans="2:21" ht="16.5" customHeight="1">
      <c r="B2" s="468" t="s">
        <v>318</v>
      </c>
      <c r="C2" s="468"/>
      <c r="D2" s="468"/>
      <c r="E2" s="468"/>
      <c r="F2" s="468"/>
      <c r="G2" s="468"/>
      <c r="H2" s="468"/>
      <c r="I2" s="155"/>
      <c r="J2" s="155"/>
      <c r="K2" s="155"/>
      <c r="L2" s="158"/>
      <c r="M2" s="158"/>
      <c r="N2" s="158"/>
      <c r="O2" s="158"/>
      <c r="P2" s="158"/>
      <c r="Q2" s="158"/>
      <c r="R2" s="158"/>
      <c r="S2" s="158"/>
      <c r="T2" s="158"/>
    </row>
    <row r="3" spans="2:21" ht="22.5" customHeight="1" thickBot="1">
      <c r="B3" s="489" t="s">
        <v>1135</v>
      </c>
      <c r="C3" s="489"/>
      <c r="D3" s="489"/>
      <c r="E3" s="489"/>
      <c r="F3" s="489"/>
      <c r="G3" s="489"/>
      <c r="H3" s="489"/>
      <c r="I3" s="155"/>
      <c r="J3" s="155"/>
      <c r="K3" s="155"/>
      <c r="L3" s="158"/>
      <c r="M3" s="158"/>
      <c r="N3" s="158"/>
      <c r="O3" s="158"/>
      <c r="P3" s="158"/>
      <c r="Q3" s="158"/>
      <c r="R3" s="158"/>
      <c r="S3" s="158"/>
      <c r="T3" s="158"/>
    </row>
    <row r="4" spans="2:21" ht="15" thickTop="1" thickBot="1">
      <c r="B4" s="478" t="s">
        <v>511</v>
      </c>
      <c r="C4" s="465" t="s">
        <v>269</v>
      </c>
      <c r="D4" s="466"/>
      <c r="E4" s="467"/>
      <c r="F4" s="465" t="s">
        <v>270</v>
      </c>
      <c r="G4" s="466"/>
      <c r="H4" s="467"/>
      <c r="I4" s="154"/>
      <c r="J4" s="154"/>
      <c r="K4" s="154"/>
      <c r="L4" s="127"/>
      <c r="M4" s="127"/>
      <c r="N4" s="127"/>
      <c r="O4" s="127"/>
      <c r="P4" s="127"/>
      <c r="Q4" s="127"/>
      <c r="R4" s="24"/>
      <c r="S4" s="24"/>
      <c r="T4" s="149"/>
    </row>
    <row r="5" spans="2:21" ht="21.6" customHeight="1" thickTop="1" thickBot="1">
      <c r="B5" s="478"/>
      <c r="C5" s="299" t="s">
        <v>4</v>
      </c>
      <c r="D5" s="299" t="s">
        <v>953</v>
      </c>
      <c r="E5" s="299" t="s">
        <v>954</v>
      </c>
      <c r="F5" s="299" t="s">
        <v>4</v>
      </c>
      <c r="G5" s="299" t="s">
        <v>243</v>
      </c>
      <c r="H5" s="299" t="s">
        <v>244</v>
      </c>
      <c r="J5" s="154"/>
      <c r="K5" s="154"/>
      <c r="L5" s="127"/>
      <c r="M5" s="127"/>
      <c r="N5" s="127"/>
      <c r="O5" s="127"/>
      <c r="P5" s="127"/>
      <c r="Q5" s="127"/>
      <c r="R5" s="127"/>
      <c r="S5" s="24"/>
      <c r="T5" s="24"/>
      <c r="U5" s="149"/>
    </row>
    <row r="6" spans="2:21" ht="16.5" customHeight="1" thickTop="1" thickBot="1">
      <c r="B6" s="243">
        <v>2020</v>
      </c>
      <c r="C6" s="398">
        <f t="shared" ref="C6:C11" si="0">+D6+E6</f>
        <v>12873</v>
      </c>
      <c r="D6" s="436">
        <f>+'c39'!C6+'c39'!C7+'c39'!C8+'c39'!C11+'c39'!C12+'c39'!C13+'c39'!C14+'c39'!C15+'c39'!C16+'c39'!C18+'c39'!C19+'c39'!C20+'c39'!C23+'c40'!C6+'c40'!C10+'c40'!C13+'c41'!D6+'c41'!E6+'c41'!F6+'c41'!I6+'c41'!J6+'c41'!K6+'c42'!D6+'c42'!E6+'c42'!F6+'c42'!G6+'c42'!H6+'c42'!I6+'c42'!J6+'c42'!K6+'c42'!L6</f>
        <v>2086</v>
      </c>
      <c r="E6" s="436">
        <f>+'c45'!D6+'c45'!E6+'c45'!F6+'c45'!G6+'c45'!H6+'c45'!I6+'c44'!D6+'c44'!E6+'c44'!F6+'c44'!G6+'c44'!H6+'c44'!I6+'c44'!J6+'c44'!K6+'c44'!L6+'c44'!M6+'c44'!N6+'c43'!D6+'c43'!E6+'c43'!F6+'c43'!G6+'c43'!H6+'c43'!I6+'c43'!J6+'c43'!K6+'c43'!L6+'c43'!M6+'c43'!N6+'c42'!M6+'c41'!G6+'c41'!H6+'c40'!C7+'c40'!C8+'c40'!C9+'c40'!C11+'c40'!C12+'c40'!C14+'c40'!C15+'c40'!C16+'c40'!C17+'c40'!C18+'c40'!C19+'c40'!C20+'c40'!C21+'c39'!C9+'c39'!C10+'c39'!C17+'c39'!C21+'c39'!C22+'c39'!C24+'c39'!C25</f>
        <v>10787</v>
      </c>
      <c r="F6" s="252">
        <v>100</v>
      </c>
      <c r="G6" s="252">
        <f t="shared" ref="G6:G9" si="1">+(D6/C6)*100</f>
        <v>16.204458945078848</v>
      </c>
      <c r="H6" s="252">
        <f t="shared" ref="H6:H9" si="2">+(E6/C6)*100</f>
        <v>83.795541054921159</v>
      </c>
      <c r="K6" s="373"/>
    </row>
    <row r="7" spans="2:21" ht="16.5" customHeight="1" thickTop="1" thickBot="1">
      <c r="B7" s="243">
        <v>2021</v>
      </c>
      <c r="C7" s="398">
        <f t="shared" si="0"/>
        <v>11428</v>
      </c>
      <c r="D7" s="436">
        <f>+'c39'!D6+'c39'!D7+'c39'!D8+'c39'!D11+'c39'!D12+'c39'!D13+'c39'!D14+'c39'!D15+'c39'!D16+'c39'!D18+'c39'!D19+'c39'!D20+'c39'!D23+'c40'!D6+'c40'!D10+'c40'!D13+'c41'!D7+'c41'!E7+'c41'!F7+'c41'!I7+'c41'!J7+'c41'!K7+'c42'!D7+'c42'!E7+'c42'!F7+'c42'!G7+'c42'!H7+'c42'!I7+'c42'!J7+'c42'!K7+'c42'!L7</f>
        <v>2094</v>
      </c>
      <c r="E7" s="436">
        <f>+'c39'!D9+'c39'!D10+'c39'!D17+'c39'!D21+'c39'!D22+'c39'!D24+'c39'!D25+'c40'!D7+'c40'!D8+'c40'!D9+'c40'!D11+'c40'!D12+'c40'!D14+'c40'!D15+'c40'!D16+'c40'!D17+'c40'!D18+'c40'!D19+'c40'!D20+'c40'!D21+'c41'!G7+'c41'!H7+'c42'!M7+'c43'!D7+'c43'!E7+'c43'!F7+'c43'!G7+'c43'!H7+'c43'!I7+'c43'!J7+'c43'!K7+'c43'!L7+'c43'!M7+'c43'!N7+'c44'!D7+'c44'!E7+'c44'!F7+'c44'!G7+'c44'!H7+'c44'!I7+'c44'!J7+'c44'!K7+'c44'!L7+'c44'!M7+'c44'!N7+'c45'!D7+'c45'!E7+'c45'!F7+'c45'!G7+'c45'!H7+'c45'!I7</f>
        <v>9334</v>
      </c>
      <c r="F7" s="252">
        <v>100</v>
      </c>
      <c r="G7" s="252">
        <f t="shared" si="1"/>
        <v>18.323416170808539</v>
      </c>
      <c r="H7" s="252">
        <f t="shared" si="2"/>
        <v>81.676583829191458</v>
      </c>
      <c r="K7" s="373"/>
    </row>
    <row r="8" spans="2:21" ht="16.5" customHeight="1" thickTop="1" thickBot="1">
      <c r="B8" s="243">
        <v>2022</v>
      </c>
      <c r="C8" s="398">
        <f t="shared" si="0"/>
        <v>8369</v>
      </c>
      <c r="D8" s="436">
        <f>+'c39'!E6+'c39'!E7+'c39'!E8+'c39'!E11+'c39'!E12+'c39'!E13+'c39'!E14+'c39'!E15+'c39'!E16+'c39'!E18+'c39'!E19+'c39'!E20+'c39'!E23+'c40'!E6+'c40'!E10+'c40'!E13+'c41'!D8+'c41'!E8+'c41'!F8+'c41'!I8+'c41'!J8+'c41'!K8+'c42'!D8+'c42'!E8+'c42'!F8+'c42'!G8+'c42'!H8+'c42'!I8+'c42'!J8+'c42'!K8+'c42'!L8</f>
        <v>1082</v>
      </c>
      <c r="E8" s="436">
        <f>+'c39'!E9+'c39'!E10+'c39'!E17+'c39'!E21+'c39'!E22+'c39'!E24+'c39'!E25+'c40'!E7+'c40'!E8+'c40'!E9+'c40'!E11+'c40'!E12+'c40'!E14+'c40'!E15+'c40'!E16+'c40'!E17+'c40'!E18+'c40'!E19+'c40'!E20+'c40'!E21+'c41'!G8+'c41'!H8+'c42'!M8+'c43'!D8+'c43'!E8+'c43'!F8+'c43'!G8+'c43'!H8+'c43'!I8+'c43'!J8+'c43'!K8+'c43'!L8+'c43'!M8+'c43'!N8+'c44'!D8+'c44'!E8+'c44'!F8+'c44'!G8+'c44'!H8+'c44'!I8+'c44'!J8+'c44'!K8+'c44'!L8+'c44'!M8+'c44'!N8+'c45'!D8+'c45'!E8+'c45'!F8+'c45'!G8+'c45'!H8+'c45'!I8</f>
        <v>7287</v>
      </c>
      <c r="F8" s="252">
        <v>100</v>
      </c>
      <c r="G8" s="252">
        <f t="shared" si="1"/>
        <v>12.928665312462659</v>
      </c>
      <c r="H8" s="252">
        <f t="shared" si="2"/>
        <v>87.071334687537345</v>
      </c>
      <c r="K8" s="373"/>
    </row>
    <row r="9" spans="2:21" ht="16.5" customHeight="1" thickTop="1" thickBot="1">
      <c r="B9" s="243">
        <v>2023</v>
      </c>
      <c r="C9" s="398">
        <f t="shared" si="0"/>
        <v>8222</v>
      </c>
      <c r="D9" s="436">
        <f>+'c39'!F6+'c39'!F7+'c39'!F8+'c39'!F11+'c39'!F12+'c39'!F13+'c39'!F14+'c39'!F15+'c39'!F16+'c39'!F18+'c39'!F19+'c39'!F20+'c39'!F23+'c40'!F6+'c40'!F10+'c40'!F13+'c41'!D9+'c41'!E9+'c41'!F9+'c41'!I9+'c41'!J9+'c41'!K9+'c42'!D9+'c42'!E9+'c42'!F9+'c42'!G9+'c42'!H9+'c42'!I9+'c42'!J9+'c42'!K9+'c42'!L9</f>
        <v>1018</v>
      </c>
      <c r="E9" s="436">
        <f>+'c39'!F9+'c39'!F10+'c39'!F17+'c39'!F21+'c39'!F22+'c39'!F24+'c39'!F25+'c40'!F7+'c40'!F8+'c40'!F9+'c40'!F11+'c40'!F12+'c40'!F14+'c40'!F15+'c40'!F16+'c40'!F17+'c40'!F18+'c40'!F19+'c40'!F20+'c40'!F21+'c41'!G9+'c41'!H9+'c42'!M9+'c43'!D9+'c43'!E9+'c43'!F9+'c43'!G9+'c43'!H9+'c43'!I9+'c43'!J9+'c43'!K9+'c43'!L9+'c43'!M9+'c43'!N9+'c44'!D9+'c44'!E9+'c44'!F9+'c44'!G9+'c44'!H9+'c44'!I9+'c44'!J9+'c44'!K9+'c44'!L9+'c44'!M9+'c44'!N9+'c45'!D9+'c45'!E9+'c45'!F9+'c45'!G9+'c45'!H9+'c45'!I9</f>
        <v>7204</v>
      </c>
      <c r="F9" s="252">
        <v>100</v>
      </c>
      <c r="G9" s="252">
        <f t="shared" si="1"/>
        <v>12.381415713938214</v>
      </c>
      <c r="H9" s="252">
        <f t="shared" si="2"/>
        <v>87.61858428606179</v>
      </c>
      <c r="K9" s="373"/>
    </row>
    <row r="10" spans="2:21" ht="16.5" customHeight="1" thickTop="1" thickBot="1">
      <c r="B10" s="243">
        <v>2024</v>
      </c>
      <c r="C10" s="398">
        <f t="shared" si="0"/>
        <v>9320</v>
      </c>
      <c r="D10" s="436">
        <f>+'c39'!G6+'c39'!G7+'c39'!G8+'c39'!G11+'c39'!G12+'c39'!G13+'c39'!G14+'c39'!G15+'c39'!G16+'c39'!G18+'c39'!G19+'c39'!G20+'c39'!G23+'c40'!G6+'c40'!G10+'c40'!G13+'c41'!D10+'c41'!E10+'c41'!F10+'c41'!I10+'c41'!J10+'c41'!K10+'c42'!D10+'c42'!E10+'c42'!F10+'c42'!G10+'c42'!H10+'c42'!I10+'c42'!J10+'c42'!K10+'c42'!L10</f>
        <v>1032</v>
      </c>
      <c r="E10" s="436">
        <f>+'c39'!G9+'c39'!G10+'c39'!G17+'c39'!G21+'c39'!G22+'c39'!G24+'c39'!G25+'c40'!G7+'c40'!G8+'c40'!G9+'c40'!G11+'c40'!G12+'c40'!G14+'c40'!G15+'c40'!G16+'c40'!G17+'c40'!G18+'c40'!G19+'c40'!G20+'c40'!G21+'c41'!G10+'c41'!H10+'c42'!M10+'c43'!D10+'c43'!E10+'c43'!F10+'c43'!G10+'c43'!H10+'c43'!I10+'c43'!J10+'c43'!K10+'c43'!L10+'c43'!M10+'c43'!N10+'c44'!D10+'c44'!E10+'c44'!F10+'c44'!G10+'c44'!H10+'c44'!I10+'c44'!J10+'c44'!K10+'c44'!L10+'c44'!M10+'c44'!N10+'c45'!D10+'c45'!E10+'c45'!F10+'c45'!G10+'c45'!H10+'c45'!I10</f>
        <v>8288</v>
      </c>
      <c r="F10" s="252">
        <v>100</v>
      </c>
      <c r="G10" s="252">
        <f>+(D10/C10)*100</f>
        <v>11.072961373390559</v>
      </c>
      <c r="H10" s="252">
        <f>+(E10/C10)*100</f>
        <v>88.927038626609445</v>
      </c>
      <c r="K10" s="373"/>
    </row>
    <row r="11" spans="2:21" ht="16.5" customHeight="1" thickTop="1" thickBot="1">
      <c r="B11" s="244">
        <v>2025</v>
      </c>
      <c r="C11" s="398">
        <f t="shared" si="0"/>
        <v>10596</v>
      </c>
      <c r="D11" s="428">
        <f>+'c39'!H6+'c39'!H7+'c39'!H8+'c39'!H11+'c39'!H12+'c39'!H13+'c39'!H14+'c39'!H15+'c39'!H16+'c39'!H18+'c39'!H19+'c39'!H20+'c39'!H23+'c40'!H6+'c40'!H10+'c40'!H13+'c41'!D11+'c41'!E11+'c41'!F11+'c41'!I11+'c41'!J11+'c41'!K11+'c42'!D11+'c42'!E11+'c42'!F11+'c42'!G11+'c42'!H11+'c42'!I11+'c42'!J11+'c42'!K11+'c42'!L11</f>
        <v>1149</v>
      </c>
      <c r="E11" s="428">
        <f>+'c39'!H9+'c39'!H10+'c39'!H17+'c39'!H21+'c39'!H22+'c39'!H24+'c39'!H25+'c40'!H7+'c40'!H8+'c40'!H9+'c40'!H11+'c40'!H12+'c40'!H14+'c40'!H15+'c40'!H16+'c40'!H17+'c40'!H18+'c40'!H19+'c40'!H20+'c40'!H21+'c41'!G11+'c41'!H11+'c42'!M11+'c43'!D11+'c43'!E11+'c43'!F11+'c43'!G11+'c43'!H11+'c43'!I11+'c43'!J11+'c43'!K11+'c43'!L11+'c43'!M11+'c43'!N11+'c44'!D11+'c44'!E11+'c44'!F11+'c44'!G11+'c44'!H11+'c44'!I11+'c44'!J11+'c44'!K11+'c44'!L11+'c44'!M11+'c44'!N11+'c44'!O11+'c44'!P11+'c45'!D11+'c45'!E11+'c45'!F11+'c45'!G11+'c45'!H11+'c45'!I11</f>
        <v>9447</v>
      </c>
      <c r="F11" s="252">
        <v>100</v>
      </c>
      <c r="G11" s="252">
        <f>+(D11/C11)*100</f>
        <v>10.843714609286522</v>
      </c>
      <c r="H11" s="252">
        <f>+(E11/C11)*100</f>
        <v>89.156285390713478</v>
      </c>
      <c r="K11" s="373"/>
    </row>
    <row r="12" spans="2:21" ht="16.5" customHeight="1" thickTop="1" thickBot="1">
      <c r="B12" s="238"/>
      <c r="C12" s="239"/>
      <c r="D12" s="239"/>
      <c r="E12" s="239"/>
      <c r="F12" s="331"/>
      <c r="G12" s="331"/>
      <c r="H12" s="331"/>
    </row>
    <row r="13" spans="2:21" ht="16.5" customHeight="1" thickTop="1" thickBot="1">
      <c r="B13" s="472" t="s">
        <v>181</v>
      </c>
      <c r="C13" s="473"/>
      <c r="D13" s="473"/>
      <c r="E13" s="473"/>
      <c r="F13" s="473"/>
      <c r="G13" s="473"/>
      <c r="H13" s="602"/>
    </row>
    <row r="14" spans="2:21" ht="14.4" thickTop="1" thickBot="1">
      <c r="B14" s="601" t="s">
        <v>1066</v>
      </c>
      <c r="C14" s="473"/>
      <c r="D14" s="473"/>
      <c r="E14" s="473"/>
      <c r="F14" s="473"/>
      <c r="G14" s="473"/>
      <c r="H14" s="602"/>
      <c r="I14" s="373"/>
    </row>
    <row r="15" spans="2:21" ht="14.4" thickTop="1" thickBot="1">
      <c r="B15" s="601" t="s">
        <v>1067</v>
      </c>
      <c r="C15" s="473"/>
      <c r="D15" s="473"/>
      <c r="E15" s="473"/>
      <c r="F15" s="473"/>
      <c r="G15" s="473"/>
      <c r="H15" s="602"/>
    </row>
    <row r="16" spans="2:21" ht="13.8" thickTop="1"/>
    <row r="17" spans="2:8" ht="13.8">
      <c r="B17" s="157"/>
      <c r="C17" s="157"/>
      <c r="D17" s="157"/>
      <c r="E17" s="159"/>
      <c r="F17" s="157"/>
      <c r="G17" s="157"/>
      <c r="H17" s="157"/>
    </row>
    <row r="18" spans="2:8" ht="14.4">
      <c r="B18" s="157"/>
      <c r="C18" s="192"/>
      <c r="D18" s="159"/>
      <c r="E18" s="171"/>
      <c r="F18" s="157"/>
      <c r="G18" s="46"/>
      <c r="H18" s="46"/>
    </row>
    <row r="19" spans="2:8" ht="14.4">
      <c r="B19" s="157"/>
      <c r="C19" s="157"/>
      <c r="D19" s="171"/>
      <c r="E19" s="157"/>
      <c r="F19" s="157"/>
      <c r="G19" s="46"/>
      <c r="H19" s="157"/>
    </row>
    <row r="20" spans="2:8" ht="13.8">
      <c r="B20" s="157"/>
      <c r="C20" s="157"/>
      <c r="D20" s="159"/>
      <c r="E20" s="157"/>
      <c r="F20" s="171"/>
      <c r="G20" s="157"/>
      <c r="H20" s="157"/>
    </row>
    <row r="21" spans="2:8" ht="13.8">
      <c r="B21" s="157"/>
      <c r="C21" s="157"/>
      <c r="D21" s="159"/>
      <c r="E21" s="157"/>
      <c r="F21" s="157"/>
      <c r="G21" s="160"/>
      <c r="H21" s="157"/>
    </row>
    <row r="22" spans="2:8" ht="13.8">
      <c r="B22" s="157"/>
      <c r="C22" s="157"/>
      <c r="D22" s="159"/>
      <c r="E22" s="157"/>
      <c r="F22" s="157"/>
      <c r="G22" s="157"/>
      <c r="H22" s="157"/>
    </row>
    <row r="23" spans="2:8" ht="13.8">
      <c r="B23" s="157"/>
      <c r="C23" s="157"/>
      <c r="D23" s="157"/>
      <c r="E23" s="157"/>
      <c r="F23" s="157"/>
      <c r="G23" s="157"/>
      <c r="H23" s="157"/>
    </row>
    <row r="24" spans="2:8">
      <c r="B24" s="161"/>
      <c r="C24" s="161"/>
      <c r="D24" s="161"/>
      <c r="E24" s="161"/>
      <c r="F24" s="161"/>
      <c r="G24" s="161"/>
      <c r="H24" s="161"/>
    </row>
    <row r="25" spans="2:8">
      <c r="B25" s="161"/>
      <c r="C25" s="161"/>
      <c r="D25" s="161"/>
      <c r="E25" s="161"/>
      <c r="F25" s="161"/>
      <c r="G25" s="161"/>
      <c r="H25" s="161"/>
    </row>
    <row r="26" spans="2:8">
      <c r="B26" s="161"/>
      <c r="C26" s="161"/>
      <c r="D26" s="161"/>
      <c r="E26" s="161"/>
      <c r="F26" s="161"/>
      <c r="G26" s="161"/>
      <c r="H26" s="161"/>
    </row>
    <row r="27" spans="2:8">
      <c r="B27" s="161"/>
      <c r="C27" s="161"/>
      <c r="D27" s="161"/>
      <c r="E27" s="161"/>
      <c r="F27" s="161"/>
      <c r="G27" s="161"/>
      <c r="H27" s="161"/>
    </row>
    <row r="28" spans="2:8">
      <c r="B28" s="161"/>
      <c r="C28" s="161"/>
      <c r="D28" s="161"/>
      <c r="E28" s="161"/>
      <c r="F28" s="161"/>
      <c r="G28" s="161"/>
      <c r="H28" s="161"/>
    </row>
    <row r="29" spans="2:8">
      <c r="B29" s="161"/>
      <c r="C29" s="161"/>
      <c r="D29" s="161"/>
      <c r="E29" s="161"/>
      <c r="F29" s="161"/>
      <c r="G29" s="161"/>
      <c r="H29" s="161"/>
    </row>
    <row r="30" spans="2:8">
      <c r="B30" s="161"/>
      <c r="C30" s="161"/>
      <c r="D30" s="161"/>
      <c r="E30" s="161"/>
      <c r="F30" s="161"/>
      <c r="G30" s="161"/>
      <c r="H30" s="161"/>
    </row>
    <row r="31" spans="2:8">
      <c r="B31" s="161"/>
      <c r="C31" s="161"/>
      <c r="D31" s="161"/>
      <c r="E31" s="161"/>
      <c r="F31" s="161"/>
      <c r="G31" s="161"/>
      <c r="H31" s="161"/>
    </row>
  </sheetData>
  <mergeCells count="8">
    <mergeCell ref="B2:H2"/>
    <mergeCell ref="B3:H3"/>
    <mergeCell ref="B15:H15"/>
    <mergeCell ref="B13:H13"/>
    <mergeCell ref="B4:B5"/>
    <mergeCell ref="C4:E4"/>
    <mergeCell ref="F4:H4"/>
    <mergeCell ref="B14:H14"/>
  </mergeCells>
  <hyperlinks>
    <hyperlink ref="B3:H3" location="'Capitulo 4'!B34" display="Número de BFV pagados dentro y fuera del Gran Área Metropolitana. 2010-2018." xr:uid="{00000000-0004-0000-3300-000000000000}"/>
  </hyperlinks>
  <pageMargins left="0.7" right="0.7" top="0.75" bottom="0.75" header="0.3" footer="0.3"/>
  <pageSetup orientation="portrait" verticalDpi="0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B2:G21"/>
  <sheetViews>
    <sheetView showGridLines="0" workbookViewId="0">
      <pane ySplit="4" topLeftCell="A5" activePane="bottomLeft" state="frozen"/>
      <selection pane="bottomLeft" activeCell="B4" sqref="B4"/>
    </sheetView>
  </sheetViews>
  <sheetFormatPr baseColWidth="10" defaultRowHeight="13.2"/>
  <cols>
    <col min="2" max="2" width="29.109375" customWidth="1"/>
    <col min="3" max="3" width="24.5546875" customWidth="1"/>
    <col min="4" max="4" width="26.88671875" customWidth="1"/>
    <col min="5" max="5" width="28.33203125" customWidth="1"/>
    <col min="6" max="6" width="27" customWidth="1"/>
  </cols>
  <sheetData>
    <row r="2" spans="2:7" ht="15">
      <c r="B2" s="468" t="s">
        <v>449</v>
      </c>
      <c r="C2" s="468"/>
      <c r="D2" s="468"/>
      <c r="E2" s="468"/>
      <c r="F2" s="468"/>
    </row>
    <row r="3" spans="2:7" ht="33" customHeight="1" thickBot="1">
      <c r="B3" s="489" t="s">
        <v>1136</v>
      </c>
      <c r="C3" s="489"/>
      <c r="D3" s="489"/>
      <c r="E3" s="489"/>
      <c r="F3" s="489"/>
      <c r="G3" s="162"/>
    </row>
    <row r="4" spans="2:7" ht="38.25" customHeight="1" thickTop="1" thickBot="1">
      <c r="B4" s="310" t="s">
        <v>112</v>
      </c>
      <c r="C4" s="310" t="s">
        <v>245</v>
      </c>
      <c r="D4" s="310" t="s">
        <v>1079</v>
      </c>
      <c r="E4" s="310" t="s">
        <v>321</v>
      </c>
      <c r="F4" s="310" t="s">
        <v>319</v>
      </c>
      <c r="G4" s="162"/>
    </row>
    <row r="5" spans="2:7" ht="14.4" thickTop="1" thickBot="1">
      <c r="B5" s="262" t="s">
        <v>113</v>
      </c>
      <c r="C5" s="398">
        <f>+'c48'!C51</f>
        <v>2267</v>
      </c>
      <c r="D5" s="304">
        <f>+C5/$C$11</f>
        <v>0.21394865987164968</v>
      </c>
      <c r="E5" s="305">
        <f>+'c48'!D51</f>
        <v>34606161516.470001</v>
      </c>
      <c r="F5" s="305">
        <f>+E5/C5</f>
        <v>15265179.319131011</v>
      </c>
      <c r="G5" s="162"/>
    </row>
    <row r="6" spans="2:7" ht="14.4" thickTop="1" thickBot="1">
      <c r="B6" s="262" t="s">
        <v>114</v>
      </c>
      <c r="C6" s="398">
        <f>+'c49'!C16</f>
        <v>1288</v>
      </c>
      <c r="D6" s="304">
        <f t="shared" ref="D6:D11" si="0">+C6/$C$11</f>
        <v>0.12155530388825972</v>
      </c>
      <c r="E6" s="305">
        <f>+'c49'!D16</f>
        <v>16253894001.089998</v>
      </c>
      <c r="F6" s="305">
        <f t="shared" ref="F6:F11" si="1">+E6/C6</f>
        <v>12619482.920100931</v>
      </c>
      <c r="G6" s="162"/>
    </row>
    <row r="7" spans="2:7" ht="14.4" thickTop="1" thickBot="1">
      <c r="B7" s="262" t="s">
        <v>115</v>
      </c>
      <c r="C7" s="398">
        <f>+'c50'!C14</f>
        <v>793</v>
      </c>
      <c r="D7" s="304">
        <f t="shared" si="0"/>
        <v>7.4839562098905243E-2</v>
      </c>
      <c r="E7" s="305">
        <f>+'c50'!D14</f>
        <v>12069392561.039999</v>
      </c>
      <c r="F7" s="305">
        <f t="shared" si="1"/>
        <v>15219914.957175283</v>
      </c>
      <c r="G7" s="162"/>
    </row>
    <row r="8" spans="2:7" ht="14.4" thickTop="1" thickBot="1">
      <c r="B8" s="262" t="s">
        <v>116</v>
      </c>
      <c r="C8" s="398">
        <f>+'c51'!C12</f>
        <v>2052</v>
      </c>
      <c r="D8" s="304">
        <f t="shared" si="0"/>
        <v>0.19365798414496035</v>
      </c>
      <c r="E8" s="305">
        <f>+'c51'!D12</f>
        <v>22039606280.610001</v>
      </c>
      <c r="F8" s="305">
        <f t="shared" si="1"/>
        <v>10740548.869692983</v>
      </c>
      <c r="G8" s="162"/>
    </row>
    <row r="9" spans="2:7" ht="14.4" thickTop="1" thickBot="1">
      <c r="B9" s="262" t="s">
        <v>264</v>
      </c>
      <c r="C9" s="398">
        <f>+'c52'!C11</f>
        <v>1966</v>
      </c>
      <c r="D9" s="304">
        <f t="shared" si="0"/>
        <v>0.18554171385428464</v>
      </c>
      <c r="E9" s="305">
        <f>+'c52'!D11</f>
        <v>24669059368.059998</v>
      </c>
      <c r="F9" s="305">
        <f t="shared" si="1"/>
        <v>12547843.015289927</v>
      </c>
      <c r="G9" s="162"/>
    </row>
    <row r="10" spans="2:7" ht="14.4" thickTop="1" thickBot="1">
      <c r="B10" s="262" t="s">
        <v>117</v>
      </c>
      <c r="C10" s="398">
        <f>+'c53'!C13</f>
        <v>2230</v>
      </c>
      <c r="D10" s="304">
        <f t="shared" si="0"/>
        <v>0.21045677614194036</v>
      </c>
      <c r="E10" s="305">
        <f>+'c53'!D13</f>
        <v>24911056726.77</v>
      </c>
      <c r="F10" s="305">
        <f t="shared" si="1"/>
        <v>11170877.455950674</v>
      </c>
      <c r="G10" s="162"/>
    </row>
    <row r="11" spans="2:7" ht="14.4" thickTop="1" thickBot="1">
      <c r="B11" s="333" t="s">
        <v>102</v>
      </c>
      <c r="C11" s="398">
        <f>SUM(C5:C10)</f>
        <v>10596</v>
      </c>
      <c r="D11" s="304">
        <f t="shared" si="0"/>
        <v>1</v>
      </c>
      <c r="E11" s="305">
        <f>SUM(E5:E10)</f>
        <v>134549170454.03999</v>
      </c>
      <c r="F11" s="305">
        <f t="shared" si="1"/>
        <v>12698109.706874292</v>
      </c>
      <c r="G11" s="162"/>
    </row>
    <row r="12" spans="2:7" ht="14.4" thickTop="1">
      <c r="B12" s="263"/>
      <c r="C12" s="332"/>
      <c r="D12" s="332"/>
      <c r="E12" s="332"/>
      <c r="F12" s="227"/>
    </row>
    <row r="13" spans="2:7">
      <c r="B13" s="590" t="s">
        <v>181</v>
      </c>
      <c r="C13" s="591"/>
      <c r="D13" s="591"/>
      <c r="E13" s="591"/>
      <c r="F13" s="591"/>
    </row>
    <row r="14" spans="2:7">
      <c r="C14" s="29"/>
      <c r="D14" s="29"/>
    </row>
    <row r="15" spans="2:7">
      <c r="C15" s="29"/>
      <c r="D15" s="29"/>
      <c r="E15" s="29"/>
    </row>
    <row r="17" spans="2:5">
      <c r="C17" s="29"/>
      <c r="D17" s="29"/>
    </row>
    <row r="19" spans="2:5" ht="13.8" thickBot="1">
      <c r="B19" s="29"/>
      <c r="C19" s="177"/>
      <c r="D19" s="177"/>
    </row>
    <row r="20" spans="2:5" ht="15" thickTop="1" thickBot="1">
      <c r="E20" s="178"/>
    </row>
    <row r="21" spans="2:5" ht="13.8" thickTop="1"/>
  </sheetData>
  <mergeCells count="3">
    <mergeCell ref="B2:F2"/>
    <mergeCell ref="B3:F3"/>
    <mergeCell ref="B13:F13"/>
  </mergeCells>
  <hyperlinks>
    <hyperlink ref="B3:F3" location="'Capitulo 4'!B35" display="Número y monto de BFV pagados según región. 2018. " xr:uid="{00000000-0004-0000-3400-000000000000}"/>
  </hyperlinks>
  <printOptions horizontalCentered="1" verticalCentered="1"/>
  <pageMargins left="0.74803149606299213" right="0.74803149606299213" top="0.98425196850393704" bottom="0.98425196850393704" header="0" footer="0"/>
  <pageSetup scale="85" orientation="portrait" verticalDpi="0"/>
  <headerFooter alignWithMargins="0"/>
  <ignoredErrors>
    <ignoredError sqref="F5:F11" evalError="1"/>
    <ignoredError sqref="D11" formula="1"/>
  </ignoredErrors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B2:G61"/>
  <sheetViews>
    <sheetView showGridLines="0" workbookViewId="0">
      <pane ySplit="4" topLeftCell="A5" activePane="bottomLeft" state="frozen"/>
      <selection pane="bottomLeft" activeCell="B4" sqref="B4"/>
    </sheetView>
  </sheetViews>
  <sheetFormatPr baseColWidth="10" defaultRowHeight="13.2"/>
  <cols>
    <col min="1" max="1" width="7.5546875" customWidth="1"/>
    <col min="2" max="2" width="52.5546875" customWidth="1"/>
    <col min="3" max="3" width="15" customWidth="1"/>
    <col min="4" max="4" width="28.88671875" customWidth="1"/>
    <col min="5" max="5" width="15.88671875" bestFit="1" customWidth="1"/>
    <col min="6" max="6" width="12.6640625" bestFit="1" customWidth="1"/>
    <col min="7" max="7" width="15" bestFit="1" customWidth="1"/>
  </cols>
  <sheetData>
    <row r="2" spans="2:7" ht="15">
      <c r="B2" s="468" t="s">
        <v>508</v>
      </c>
      <c r="C2" s="468"/>
      <c r="D2" s="468"/>
      <c r="E2" s="468"/>
    </row>
    <row r="3" spans="2:7" ht="33" customHeight="1" thickBot="1">
      <c r="B3" s="489" t="s">
        <v>1139</v>
      </c>
      <c r="C3" s="489"/>
      <c r="D3" s="489"/>
      <c r="E3" s="489"/>
      <c r="F3" s="162"/>
    </row>
    <row r="4" spans="2:7" ht="51.6" thickTop="1" thickBot="1">
      <c r="B4" s="310" t="s">
        <v>15</v>
      </c>
      <c r="C4" s="310" t="s">
        <v>245</v>
      </c>
      <c r="D4" s="310" t="s">
        <v>322</v>
      </c>
      <c r="E4" s="310" t="s">
        <v>319</v>
      </c>
      <c r="F4" s="162"/>
    </row>
    <row r="5" spans="2:7" ht="14.4" thickTop="1" thickBot="1">
      <c r="B5" s="262" t="s">
        <v>16</v>
      </c>
      <c r="C5" s="398">
        <v>61</v>
      </c>
      <c r="D5" s="305">
        <v>711946929.37</v>
      </c>
      <c r="E5" s="305">
        <f>+D5/C5</f>
        <v>11671261.137213115</v>
      </c>
      <c r="F5" s="162"/>
    </row>
    <row r="6" spans="2:7" ht="14.4" thickTop="1" thickBot="1">
      <c r="B6" s="262" t="s">
        <v>17</v>
      </c>
      <c r="C6" s="398">
        <v>2</v>
      </c>
      <c r="D6" s="305">
        <v>17546000</v>
      </c>
      <c r="E6" s="305">
        <f t="shared" ref="E6:E50" si="0">+D6/C6</f>
        <v>8773000</v>
      </c>
      <c r="F6" s="162"/>
    </row>
    <row r="7" spans="2:7" ht="14.4" thickTop="1" thickBot="1">
      <c r="B7" s="262" t="s">
        <v>19</v>
      </c>
      <c r="C7" s="398">
        <v>72</v>
      </c>
      <c r="D7" s="305">
        <v>710401166.50999999</v>
      </c>
      <c r="E7" s="305">
        <f>+D7/C7</f>
        <v>9866682.8681944441</v>
      </c>
      <c r="F7" s="162"/>
      <c r="G7" s="408"/>
    </row>
    <row r="8" spans="2:7" ht="14.4" thickTop="1" thickBot="1">
      <c r="B8" s="262" t="s">
        <v>40</v>
      </c>
      <c r="C8" s="398">
        <v>58</v>
      </c>
      <c r="D8" s="305">
        <v>691708423.68000007</v>
      </c>
      <c r="E8" s="305">
        <f t="shared" si="0"/>
        <v>11926007.304827588</v>
      </c>
      <c r="F8" s="162"/>
    </row>
    <row r="9" spans="2:7" ht="14.4" thickTop="1" thickBot="1">
      <c r="B9" s="262" t="s">
        <v>41</v>
      </c>
      <c r="C9" s="398">
        <v>57</v>
      </c>
      <c r="D9" s="305">
        <v>561855907.33999991</v>
      </c>
      <c r="E9" s="305">
        <f t="shared" si="0"/>
        <v>9857121.1814035065</v>
      </c>
      <c r="F9" s="162"/>
    </row>
    <row r="10" spans="2:7" ht="14.4" thickTop="1" thickBot="1">
      <c r="B10" s="262" t="s">
        <v>20</v>
      </c>
      <c r="C10" s="398">
        <v>32</v>
      </c>
      <c r="D10" s="305">
        <v>359120710.21999997</v>
      </c>
      <c r="E10" s="305">
        <f t="shared" si="0"/>
        <v>11222522.194374999</v>
      </c>
      <c r="F10" s="162"/>
    </row>
    <row r="11" spans="2:7" ht="14.4" thickTop="1" thickBot="1">
      <c r="B11" s="262" t="s">
        <v>21</v>
      </c>
      <c r="C11" s="398">
        <v>13</v>
      </c>
      <c r="D11" s="305">
        <v>149301805.44999999</v>
      </c>
      <c r="E11" s="305">
        <f t="shared" si="0"/>
        <v>11484754.265384614</v>
      </c>
      <c r="F11" s="162"/>
    </row>
    <row r="12" spans="2:7" ht="14.4" thickTop="1" thickBot="1">
      <c r="B12" s="262" t="s">
        <v>22</v>
      </c>
      <c r="C12" s="398">
        <v>29</v>
      </c>
      <c r="D12" s="305">
        <v>259838408.75</v>
      </c>
      <c r="E12" s="305">
        <f t="shared" si="0"/>
        <v>8959945.1293103453</v>
      </c>
      <c r="F12" s="162"/>
    </row>
    <row r="13" spans="2:7" ht="14.4" thickTop="1" thickBot="1">
      <c r="B13" s="262" t="s">
        <v>23</v>
      </c>
      <c r="C13" s="398">
        <v>2</v>
      </c>
      <c r="D13" s="305">
        <v>15296000</v>
      </c>
      <c r="E13" s="305">
        <f t="shared" si="0"/>
        <v>7648000</v>
      </c>
      <c r="F13" s="162"/>
    </row>
    <row r="14" spans="2:7" ht="14.4" thickTop="1" thickBot="1">
      <c r="B14" s="262" t="s">
        <v>24</v>
      </c>
      <c r="C14" s="398">
        <v>43</v>
      </c>
      <c r="D14" s="305">
        <v>440356229.18000001</v>
      </c>
      <c r="E14" s="305">
        <f t="shared" si="0"/>
        <v>10240842.539069768</v>
      </c>
      <c r="F14" s="162"/>
    </row>
    <row r="15" spans="2:7" ht="14.4" thickTop="1" thickBot="1">
      <c r="B15" s="262" t="s">
        <v>413</v>
      </c>
      <c r="C15" s="398">
        <v>19</v>
      </c>
      <c r="D15" s="305">
        <v>152472000</v>
      </c>
      <c r="E15" s="305">
        <f t="shared" si="0"/>
        <v>8024842.1052631577</v>
      </c>
      <c r="F15" s="162"/>
    </row>
    <row r="16" spans="2:7" ht="14.4" thickTop="1" thickBot="1">
      <c r="B16" s="262" t="s">
        <v>42</v>
      </c>
      <c r="C16" s="398">
        <v>51</v>
      </c>
      <c r="D16" s="305">
        <v>625572053.79999995</v>
      </c>
      <c r="E16" s="305">
        <f t="shared" si="0"/>
        <v>12266118.701960783</v>
      </c>
      <c r="F16" s="162"/>
    </row>
    <row r="17" spans="2:6" ht="14.4" thickTop="1" thickBot="1">
      <c r="B17" s="262" t="s">
        <v>25</v>
      </c>
      <c r="C17" s="398">
        <v>11</v>
      </c>
      <c r="D17" s="305">
        <v>93481000</v>
      </c>
      <c r="E17" s="305">
        <f t="shared" si="0"/>
        <v>8498272.7272727266</v>
      </c>
      <c r="F17" s="162"/>
    </row>
    <row r="18" spans="2:6" ht="14.4" thickTop="1" thickBot="1">
      <c r="B18" s="262" t="s">
        <v>26</v>
      </c>
      <c r="C18" s="398">
        <v>15</v>
      </c>
      <c r="D18" s="305">
        <v>146295767.65000001</v>
      </c>
      <c r="E18" s="305">
        <f t="shared" si="0"/>
        <v>9753051.1766666677</v>
      </c>
      <c r="F18" s="162"/>
    </row>
    <row r="19" spans="2:6" ht="14.4" thickTop="1" thickBot="1">
      <c r="B19" s="262" t="s">
        <v>27</v>
      </c>
      <c r="C19" s="398">
        <v>4</v>
      </c>
      <c r="D19" s="305">
        <v>39900916.450000003</v>
      </c>
      <c r="E19" s="305">
        <f t="shared" si="0"/>
        <v>9975229.1125000007</v>
      </c>
      <c r="F19" s="162"/>
    </row>
    <row r="20" spans="2:6" ht="14.4" thickTop="1" thickBot="1">
      <c r="B20" s="262" t="s">
        <v>43</v>
      </c>
      <c r="C20" s="398">
        <v>24</v>
      </c>
      <c r="D20" s="305">
        <v>228062763.22</v>
      </c>
      <c r="E20" s="305">
        <f t="shared" si="0"/>
        <v>9502615.1341666672</v>
      </c>
      <c r="F20" s="162"/>
    </row>
    <row r="21" spans="2:6" ht="14.4" thickTop="1" thickBot="1">
      <c r="B21" s="262" t="s">
        <v>44</v>
      </c>
      <c r="C21" s="398">
        <v>16</v>
      </c>
      <c r="D21" s="305">
        <v>177434567.41</v>
      </c>
      <c r="E21" s="305">
        <f t="shared" si="0"/>
        <v>11089660.463125</v>
      </c>
      <c r="F21" s="162"/>
    </row>
    <row r="22" spans="2:6" ht="14.4" thickTop="1" thickBot="1">
      <c r="B22" s="262" t="s">
        <v>28</v>
      </c>
      <c r="C22" s="398">
        <v>5</v>
      </c>
      <c r="D22" s="305">
        <v>41234000</v>
      </c>
      <c r="E22" s="305">
        <f t="shared" si="0"/>
        <v>8246800</v>
      </c>
      <c r="F22" s="162"/>
    </row>
    <row r="23" spans="2:6" ht="14.4" thickTop="1" thickBot="1">
      <c r="B23" s="262" t="s">
        <v>45</v>
      </c>
      <c r="C23" s="398">
        <v>15</v>
      </c>
      <c r="D23" s="305">
        <v>144409000</v>
      </c>
      <c r="E23" s="305">
        <f t="shared" si="0"/>
        <v>9627266.666666666</v>
      </c>
      <c r="F23" s="162"/>
    </row>
    <row r="24" spans="2:6" ht="14.4" thickTop="1" thickBot="1">
      <c r="B24" s="262" t="s">
        <v>246</v>
      </c>
      <c r="C24" s="398">
        <v>85</v>
      </c>
      <c r="D24" s="305">
        <v>748951241.38999999</v>
      </c>
      <c r="E24" s="305">
        <f t="shared" si="0"/>
        <v>8811191.07517647</v>
      </c>
      <c r="F24" s="162"/>
    </row>
    <row r="25" spans="2:6" ht="14.4" thickTop="1" thickBot="1">
      <c r="B25" s="262" t="s">
        <v>247</v>
      </c>
      <c r="C25" s="398">
        <v>175</v>
      </c>
      <c r="D25" s="305">
        <v>1844716734.0100002</v>
      </c>
      <c r="E25" s="305">
        <f>+D25/C25</f>
        <v>10541238.480057145</v>
      </c>
      <c r="F25" s="162"/>
    </row>
    <row r="26" spans="2:6" ht="14.4" thickTop="1" thickBot="1">
      <c r="B26" s="262" t="s">
        <v>1070</v>
      </c>
      <c r="C26" s="398">
        <v>110</v>
      </c>
      <c r="D26" s="305">
        <v>1118347826.5799999</v>
      </c>
      <c r="E26" s="305">
        <f t="shared" si="0"/>
        <v>10166798.423454545</v>
      </c>
      <c r="F26" s="162"/>
    </row>
    <row r="27" spans="2:6" ht="14.4" thickTop="1" thickBot="1">
      <c r="B27" s="262" t="s">
        <v>47</v>
      </c>
      <c r="C27" s="398">
        <v>27</v>
      </c>
      <c r="D27" s="305">
        <v>284074409.25</v>
      </c>
      <c r="E27" s="305">
        <f t="shared" si="0"/>
        <v>10521274.416666666</v>
      </c>
      <c r="F27" s="163"/>
    </row>
    <row r="28" spans="2:6" ht="14.4" thickTop="1" thickBot="1">
      <c r="B28" s="262" t="s">
        <v>48</v>
      </c>
      <c r="C28" s="398">
        <v>172</v>
      </c>
      <c r="D28" s="305">
        <v>4904355433.7299995</v>
      </c>
      <c r="E28" s="305">
        <f t="shared" si="0"/>
        <v>28513694.38215116</v>
      </c>
      <c r="F28" s="162"/>
    </row>
    <row r="29" spans="2:6" ht="14.4" thickTop="1" thickBot="1">
      <c r="B29" s="262" t="s">
        <v>49</v>
      </c>
      <c r="C29" s="398">
        <v>35</v>
      </c>
      <c r="D29" s="305">
        <v>352679439.60000002</v>
      </c>
      <c r="E29" s="305">
        <f t="shared" si="0"/>
        <v>10076555.417142859</v>
      </c>
      <c r="F29" s="162"/>
    </row>
    <row r="30" spans="2:6" ht="14.4" thickTop="1" thickBot="1">
      <c r="B30" s="262" t="s">
        <v>50</v>
      </c>
      <c r="C30" s="398">
        <v>38</v>
      </c>
      <c r="D30" s="305">
        <v>334702285.94999999</v>
      </c>
      <c r="E30" s="305">
        <f t="shared" si="0"/>
        <v>8807954.893421052</v>
      </c>
      <c r="F30" s="162"/>
    </row>
    <row r="31" spans="2:6" ht="14.4" thickTop="1" thickBot="1">
      <c r="B31" s="262" t="s">
        <v>53</v>
      </c>
      <c r="C31" s="398">
        <v>19</v>
      </c>
      <c r="D31" s="305">
        <v>193016932.88999999</v>
      </c>
      <c r="E31" s="305">
        <f t="shared" si="0"/>
        <v>10158785.941578947</v>
      </c>
      <c r="F31" s="162"/>
    </row>
    <row r="32" spans="2:6" ht="14.4" thickTop="1" thickBot="1">
      <c r="B32" s="262" t="s">
        <v>54</v>
      </c>
      <c r="C32" s="398">
        <v>20</v>
      </c>
      <c r="D32" s="305">
        <v>205951384.62</v>
      </c>
      <c r="E32" s="305">
        <f t="shared" si="0"/>
        <v>10297569.231000001</v>
      </c>
      <c r="F32" s="162"/>
    </row>
    <row r="33" spans="2:6" ht="14.4" thickTop="1" thickBot="1">
      <c r="B33" s="262" t="s">
        <v>34</v>
      </c>
      <c r="C33" s="398">
        <v>24</v>
      </c>
      <c r="D33" s="305">
        <v>560332154.28999996</v>
      </c>
      <c r="E33" s="305">
        <f>+D33/C33</f>
        <v>23347173.095416665</v>
      </c>
      <c r="F33" s="162"/>
    </row>
    <row r="34" spans="2:6" ht="14.4" thickTop="1" thickBot="1">
      <c r="B34" s="262" t="s">
        <v>35</v>
      </c>
      <c r="C34" s="398">
        <v>6</v>
      </c>
      <c r="D34" s="305">
        <v>51787000</v>
      </c>
      <c r="E34" s="305">
        <f t="shared" si="0"/>
        <v>8631166.666666666</v>
      </c>
      <c r="F34" s="162"/>
    </row>
    <row r="35" spans="2:6" ht="14.4" thickTop="1" thickBot="1">
      <c r="B35" s="262" t="s">
        <v>61</v>
      </c>
      <c r="C35" s="398">
        <v>4</v>
      </c>
      <c r="D35" s="305">
        <v>31722000</v>
      </c>
      <c r="E35" s="305">
        <f t="shared" si="0"/>
        <v>7930500</v>
      </c>
      <c r="F35" s="162"/>
    </row>
    <row r="36" spans="2:6" ht="14.4" thickTop="1" thickBot="1">
      <c r="B36" s="262" t="s">
        <v>62</v>
      </c>
      <c r="C36" s="398">
        <v>13</v>
      </c>
      <c r="D36" s="305">
        <v>112021000</v>
      </c>
      <c r="E36" s="305">
        <f t="shared" si="0"/>
        <v>8617000</v>
      </c>
      <c r="F36" s="162"/>
    </row>
    <row r="37" spans="2:6" ht="14.4" thickTop="1" thickBot="1">
      <c r="B37" s="262" t="s">
        <v>18</v>
      </c>
      <c r="C37" s="398">
        <v>43</v>
      </c>
      <c r="D37" s="305">
        <v>1501589096.05</v>
      </c>
      <c r="E37" s="305">
        <f t="shared" si="0"/>
        <v>34920676.652325578</v>
      </c>
      <c r="F37" s="162"/>
    </row>
    <row r="38" spans="2:6" ht="14.4" thickTop="1" thickBot="1">
      <c r="B38" s="262" t="s">
        <v>63</v>
      </c>
      <c r="C38" s="398">
        <v>3</v>
      </c>
      <c r="D38" s="305">
        <v>27873000</v>
      </c>
      <c r="E38" s="305">
        <f t="shared" si="0"/>
        <v>9291000</v>
      </c>
      <c r="F38" s="162"/>
    </row>
    <row r="39" spans="2:6" ht="14.4" thickTop="1" thickBot="1">
      <c r="B39" s="262" t="s">
        <v>36</v>
      </c>
      <c r="C39" s="398">
        <v>0</v>
      </c>
      <c r="D39" s="305">
        <v>0</v>
      </c>
      <c r="E39" s="305">
        <v>0</v>
      </c>
      <c r="F39" s="162"/>
    </row>
    <row r="40" spans="2:6" ht="14.4" thickTop="1" thickBot="1">
      <c r="B40" s="262" t="s">
        <v>37</v>
      </c>
      <c r="C40" s="398">
        <v>4</v>
      </c>
      <c r="D40" s="305">
        <v>33240000</v>
      </c>
      <c r="E40" s="305">
        <f t="shared" si="0"/>
        <v>8310000</v>
      </c>
      <c r="F40" s="162"/>
    </row>
    <row r="41" spans="2:6" ht="14.4" thickTop="1" thickBot="1">
      <c r="B41" s="262" t="s">
        <v>64</v>
      </c>
      <c r="C41" s="398">
        <v>11</v>
      </c>
      <c r="D41" s="305">
        <v>83872000</v>
      </c>
      <c r="E41" s="305">
        <f t="shared" si="0"/>
        <v>7624727.2727272725</v>
      </c>
      <c r="F41" s="162"/>
    </row>
    <row r="42" spans="2:6" ht="14.4" thickTop="1" thickBot="1">
      <c r="B42" s="262" t="s">
        <v>248</v>
      </c>
      <c r="C42" s="398">
        <v>3</v>
      </c>
      <c r="D42" s="305">
        <v>32550000</v>
      </c>
      <c r="E42" s="305">
        <f t="shared" si="0"/>
        <v>10850000</v>
      </c>
      <c r="F42" s="162"/>
    </row>
    <row r="43" spans="2:6" ht="14.4" thickTop="1" thickBot="1">
      <c r="B43" s="262" t="s">
        <v>101</v>
      </c>
      <c r="C43" s="398">
        <v>342</v>
      </c>
      <c r="D43" s="305">
        <v>8137596568.2299995</v>
      </c>
      <c r="E43" s="305">
        <f t="shared" si="0"/>
        <v>23794142.012368418</v>
      </c>
      <c r="F43" s="162"/>
    </row>
    <row r="44" spans="2:6" ht="14.4" thickTop="1" thickBot="1">
      <c r="B44" s="262" t="s">
        <v>30</v>
      </c>
      <c r="C44" s="398">
        <v>106</v>
      </c>
      <c r="D44" s="305">
        <v>972213882.6099999</v>
      </c>
      <c r="E44" s="305">
        <f>+D44/C44</f>
        <v>9171829.0812264141</v>
      </c>
      <c r="F44" s="162"/>
    </row>
    <row r="45" spans="2:6" ht="14.4" thickTop="1" thickBot="1">
      <c r="B45" s="262" t="s">
        <v>31</v>
      </c>
      <c r="C45" s="398">
        <v>27</v>
      </c>
      <c r="D45" s="305">
        <v>253427655.81</v>
      </c>
      <c r="E45" s="305">
        <f t="shared" si="0"/>
        <v>9386209.4744444452</v>
      </c>
      <c r="F45" s="162"/>
    </row>
    <row r="46" spans="2:6" ht="14.4" thickTop="1" thickBot="1">
      <c r="B46" s="262" t="s">
        <v>58</v>
      </c>
      <c r="C46" s="398">
        <v>36</v>
      </c>
      <c r="D46" s="305">
        <v>395236113.24000001</v>
      </c>
      <c r="E46" s="305">
        <f t="shared" si="0"/>
        <v>10978780.923333334</v>
      </c>
      <c r="F46" s="162"/>
    </row>
    <row r="47" spans="2:6" ht="14.4" thickTop="1" thickBot="1">
      <c r="B47" s="262" t="s">
        <v>59</v>
      </c>
      <c r="C47" s="398">
        <v>339</v>
      </c>
      <c r="D47" s="305">
        <v>5918800930.4099998</v>
      </c>
      <c r="E47" s="305">
        <f>+D47/C47</f>
        <v>17459589.765221238</v>
      </c>
      <c r="F47" s="162"/>
    </row>
    <row r="48" spans="2:6" ht="14.4" thickTop="1" thickBot="1">
      <c r="B48" s="262" t="s">
        <v>60</v>
      </c>
      <c r="C48" s="398">
        <v>28</v>
      </c>
      <c r="D48" s="305">
        <v>281279020.21000004</v>
      </c>
      <c r="E48" s="305">
        <f t="shared" si="0"/>
        <v>10045679.293214288</v>
      </c>
      <c r="F48" s="162"/>
    </row>
    <row r="49" spans="2:5" ht="14.4" thickTop="1" thickBot="1">
      <c r="B49" s="262" t="s">
        <v>32</v>
      </c>
      <c r="C49" s="398">
        <v>33</v>
      </c>
      <c r="D49" s="305">
        <v>323233185.11000001</v>
      </c>
      <c r="E49" s="305">
        <f t="shared" si="0"/>
        <v>9794945.0033333339</v>
      </c>
    </row>
    <row r="50" spans="2:5" ht="14.4" thickTop="1" thickBot="1">
      <c r="B50" s="262" t="s">
        <v>33</v>
      </c>
      <c r="C50" s="398">
        <v>35</v>
      </c>
      <c r="D50" s="305">
        <v>336358573.45999998</v>
      </c>
      <c r="E50" s="305">
        <f t="shared" si="0"/>
        <v>9610244.9560000002</v>
      </c>
    </row>
    <row r="51" spans="2:5" ht="14.4" thickTop="1" thickBot="1">
      <c r="B51" s="264" t="s">
        <v>102</v>
      </c>
      <c r="C51" s="398">
        <f>SUM(C5:C50)</f>
        <v>2267</v>
      </c>
      <c r="D51" s="305">
        <f>SUM(D5:D50)</f>
        <v>34606161516.470001</v>
      </c>
      <c r="E51" s="305">
        <f>+D51/C51</f>
        <v>15265179.319131011</v>
      </c>
    </row>
    <row r="52" spans="2:5" ht="14.4" thickTop="1">
      <c r="B52" s="334"/>
      <c r="C52" s="334"/>
      <c r="D52" s="334"/>
      <c r="E52" s="227"/>
    </row>
    <row r="53" spans="2:5">
      <c r="B53" s="590" t="s">
        <v>181</v>
      </c>
      <c r="C53" s="591"/>
      <c r="D53" s="591"/>
      <c r="E53" s="591"/>
    </row>
    <row r="54" spans="2:5">
      <c r="C54" s="29"/>
      <c r="D54" s="164"/>
    </row>
    <row r="55" spans="2:5">
      <c r="C55" s="29"/>
    </row>
    <row r="58" spans="2:5">
      <c r="B58" s="29"/>
      <c r="C58" s="29"/>
      <c r="D58" s="165"/>
    </row>
    <row r="60" spans="2:5">
      <c r="B60" s="29"/>
    </row>
    <row r="61" spans="2:5">
      <c r="D61" s="29"/>
    </row>
  </sheetData>
  <mergeCells count="3">
    <mergeCell ref="B3:E3"/>
    <mergeCell ref="B2:E2"/>
    <mergeCell ref="B53:E53"/>
  </mergeCells>
  <hyperlinks>
    <hyperlink ref="B3:E3" location="'Capitulo 4'!B36" display="Número y monto de BFV pagados en la Región Central, según cantón. 2024. " xr:uid="{00000000-0004-0000-3500-000000000000}"/>
  </hyperlinks>
  <printOptions horizontalCentered="1" verticalCentered="1"/>
  <pageMargins left="0.74803149606299213" right="0.74803149606299213" top="0.98425196850393704" bottom="0.98425196850393704" header="0" footer="0"/>
  <pageSetup scale="85" orientation="portrait" verticalDpi="0"/>
  <headerFooter alignWithMargins="0"/>
  <ignoredErrors>
    <ignoredError sqref="E5:E18 E43:E51 E36:E38 E20:E34 E40:E42" evalError="1"/>
  </ignoredError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B2:E19"/>
  <sheetViews>
    <sheetView showGridLines="0" workbookViewId="0">
      <pane ySplit="4" topLeftCell="A5" activePane="bottomLeft" state="frozen"/>
      <selection pane="bottomLeft" activeCell="B4" sqref="B4"/>
    </sheetView>
  </sheetViews>
  <sheetFormatPr baseColWidth="10" defaultRowHeight="13.2"/>
  <cols>
    <col min="2" max="2" width="34.6640625" customWidth="1"/>
    <col min="3" max="3" width="19.5546875" customWidth="1"/>
    <col min="4" max="4" width="26.109375" customWidth="1"/>
    <col min="5" max="5" width="24.88671875" customWidth="1"/>
  </cols>
  <sheetData>
    <row r="2" spans="2:5" ht="15">
      <c r="B2" s="468" t="s">
        <v>509</v>
      </c>
      <c r="C2" s="468"/>
      <c r="D2" s="468"/>
      <c r="E2" s="468"/>
    </row>
    <row r="3" spans="2:5" ht="24.75" customHeight="1" thickBot="1">
      <c r="B3" s="489" t="s">
        <v>1141</v>
      </c>
      <c r="C3" s="489"/>
      <c r="D3" s="489"/>
      <c r="E3" s="489"/>
    </row>
    <row r="4" spans="2:5" ht="54" customHeight="1" thickTop="1" thickBot="1">
      <c r="B4" s="310" t="s">
        <v>15</v>
      </c>
      <c r="C4" s="310" t="s">
        <v>245</v>
      </c>
      <c r="D4" s="310" t="s">
        <v>249</v>
      </c>
      <c r="E4" s="310" t="s">
        <v>320</v>
      </c>
    </row>
    <row r="5" spans="2:5" ht="14.4" thickTop="1" thickBot="1">
      <c r="B5" s="262" t="s">
        <v>250</v>
      </c>
      <c r="C5" s="398">
        <v>267</v>
      </c>
      <c r="D5" s="305">
        <v>5849935837.9700003</v>
      </c>
      <c r="E5" s="305">
        <f>+D5/C5</f>
        <v>21909872.052322097</v>
      </c>
    </row>
    <row r="6" spans="2:5" ht="14.4" thickTop="1" thickBot="1">
      <c r="B6" s="262" t="s">
        <v>251</v>
      </c>
      <c r="C6" s="398">
        <v>206</v>
      </c>
      <c r="D6" s="305">
        <v>2003898203.99</v>
      </c>
      <c r="E6" s="305">
        <f t="shared" ref="E6:E16" si="0">+D6/C6</f>
        <v>9727661.184417475</v>
      </c>
    </row>
    <row r="7" spans="2:5" ht="14.4" thickTop="1" thickBot="1">
      <c r="B7" s="262" t="s">
        <v>68</v>
      </c>
      <c r="C7" s="398">
        <v>146</v>
      </c>
      <c r="D7" s="305">
        <v>1402019926.4300001</v>
      </c>
      <c r="E7" s="305">
        <f t="shared" si="0"/>
        <v>9602876.2084246576</v>
      </c>
    </row>
    <row r="8" spans="2:5" ht="14.4" thickTop="1" thickBot="1">
      <c r="B8" s="262" t="s">
        <v>252</v>
      </c>
      <c r="C8" s="398">
        <v>99</v>
      </c>
      <c r="D8" s="305">
        <v>1147163858.8299999</v>
      </c>
      <c r="E8" s="305">
        <f t="shared" si="0"/>
        <v>11587513.725555554</v>
      </c>
    </row>
    <row r="9" spans="2:5" ht="14.4" thickTop="1" thickBot="1">
      <c r="B9" s="262" t="s">
        <v>70</v>
      </c>
      <c r="C9" s="398">
        <v>86</v>
      </c>
      <c r="D9" s="305">
        <v>827876536.35000002</v>
      </c>
      <c r="E9" s="305">
        <f t="shared" si="0"/>
        <v>9626471.3529069778</v>
      </c>
    </row>
    <row r="10" spans="2:5" ht="14.4" thickTop="1" thickBot="1">
      <c r="B10" s="262" t="s">
        <v>71</v>
      </c>
      <c r="C10" s="398">
        <v>57</v>
      </c>
      <c r="D10" s="305">
        <v>565444316.43999994</v>
      </c>
      <c r="E10" s="305">
        <f t="shared" si="0"/>
        <v>9920075.7270175423</v>
      </c>
    </row>
    <row r="11" spans="2:5" ht="14.4" thickTop="1" thickBot="1">
      <c r="B11" s="262" t="s">
        <v>72</v>
      </c>
      <c r="C11" s="398">
        <v>69</v>
      </c>
      <c r="D11" s="305">
        <v>689874368.07999992</v>
      </c>
      <c r="E11" s="305">
        <f t="shared" si="0"/>
        <v>9998179.2475362308</v>
      </c>
    </row>
    <row r="12" spans="2:5" ht="14.4" thickTop="1" thickBot="1">
      <c r="B12" s="262" t="s">
        <v>73</v>
      </c>
      <c r="C12" s="398">
        <v>78</v>
      </c>
      <c r="D12" s="305">
        <v>756024873.39999998</v>
      </c>
      <c r="E12" s="305">
        <f t="shared" si="0"/>
        <v>9692626.5820512809</v>
      </c>
    </row>
    <row r="13" spans="2:5" ht="14.4" thickTop="1" thickBot="1">
      <c r="B13" s="262" t="s">
        <v>74</v>
      </c>
      <c r="C13" s="398">
        <v>92</v>
      </c>
      <c r="D13" s="305">
        <v>1128102158.3999999</v>
      </c>
      <c r="E13" s="305">
        <f t="shared" si="0"/>
        <v>12261979.982608695</v>
      </c>
    </row>
    <row r="14" spans="2:5" ht="14.4" thickTop="1" thickBot="1">
      <c r="B14" s="262" t="s">
        <v>75</v>
      </c>
      <c r="C14" s="398">
        <v>121</v>
      </c>
      <c r="D14" s="305">
        <v>1238778805.71</v>
      </c>
      <c r="E14" s="305">
        <f t="shared" si="0"/>
        <v>10237841.369504133</v>
      </c>
    </row>
    <row r="15" spans="2:5" ht="14.4" thickTop="1" thickBot="1">
      <c r="B15" s="262" t="s">
        <v>76</v>
      </c>
      <c r="C15" s="398">
        <v>67</v>
      </c>
      <c r="D15" s="305">
        <v>644775115.49000001</v>
      </c>
      <c r="E15" s="305">
        <f t="shared" si="0"/>
        <v>9623509.1864179112</v>
      </c>
    </row>
    <row r="16" spans="2:5" ht="14.4" thickTop="1" thickBot="1">
      <c r="B16" s="264" t="s">
        <v>102</v>
      </c>
      <c r="C16" s="436">
        <f>SUM(C5:C15)</f>
        <v>1288</v>
      </c>
      <c r="D16" s="313">
        <f>SUM(D5:D15)</f>
        <v>16253894001.089998</v>
      </c>
      <c r="E16" s="305">
        <f t="shared" si="0"/>
        <v>12619482.920100931</v>
      </c>
    </row>
    <row r="17" spans="2:5" ht="14.4" thickTop="1">
      <c r="B17" s="263"/>
      <c r="C17" s="239"/>
      <c r="D17" s="239"/>
      <c r="E17" s="227"/>
    </row>
    <row r="18" spans="2:5">
      <c r="B18" s="590" t="s">
        <v>181</v>
      </c>
      <c r="C18" s="591"/>
      <c r="D18" s="591"/>
      <c r="E18" s="591"/>
    </row>
    <row r="19" spans="2:5">
      <c r="D19" s="177"/>
    </row>
  </sheetData>
  <mergeCells count="3">
    <mergeCell ref="B2:E2"/>
    <mergeCell ref="B3:E3"/>
    <mergeCell ref="B18:E18"/>
  </mergeCells>
  <hyperlinks>
    <hyperlink ref="B3:E3" location="'Capitulo 4'!B37" display="Número y monto de BFV pagados en la Región Chorotega, según cantón. 2018. " xr:uid="{00000000-0004-0000-3600-000000000000}"/>
  </hyperlinks>
  <printOptions horizontalCentered="1" verticalCentered="1"/>
  <pageMargins left="0.74803149606299213" right="0.74803149606299213" top="0.98425196850393704" bottom="0.98425196850393704" header="0" footer="0"/>
  <pageSetup orientation="portrait" verticalDpi="0"/>
  <headerFooter alignWithMargins="0"/>
  <ignoredErrors>
    <ignoredError sqref="E5:E16" evalError="1"/>
  </ignoredError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B2:E16"/>
  <sheetViews>
    <sheetView showGridLines="0" workbookViewId="0">
      <pane ySplit="4" topLeftCell="A5" activePane="bottomLeft" state="frozen"/>
      <selection pane="bottomLeft" activeCell="B4" sqref="B4"/>
    </sheetView>
  </sheetViews>
  <sheetFormatPr baseColWidth="10" defaultRowHeight="13.2"/>
  <cols>
    <col min="2" max="2" width="32.6640625" customWidth="1"/>
    <col min="3" max="3" width="17.88671875" customWidth="1"/>
    <col min="4" max="4" width="28" customWidth="1"/>
    <col min="5" max="5" width="26.6640625" customWidth="1"/>
  </cols>
  <sheetData>
    <row r="2" spans="2:5" ht="15">
      <c r="B2" s="468" t="s">
        <v>510</v>
      </c>
      <c r="C2" s="468"/>
      <c r="D2" s="468"/>
      <c r="E2" s="468"/>
    </row>
    <row r="3" spans="2:5" ht="24" customHeight="1" thickBot="1">
      <c r="B3" s="489" t="s">
        <v>1143</v>
      </c>
      <c r="C3" s="489"/>
      <c r="D3" s="489"/>
      <c r="E3" s="489"/>
    </row>
    <row r="4" spans="2:5" ht="39.75" customHeight="1" thickTop="1" thickBot="1">
      <c r="B4" s="310" t="s">
        <v>15</v>
      </c>
      <c r="C4" s="310" t="s">
        <v>245</v>
      </c>
      <c r="D4" s="310" t="s">
        <v>271</v>
      </c>
      <c r="E4" s="310" t="s">
        <v>320</v>
      </c>
    </row>
    <row r="5" spans="2:5" ht="14.4" thickTop="1" thickBot="1">
      <c r="B5" s="262" t="s">
        <v>46</v>
      </c>
      <c r="C5" s="398">
        <v>21</v>
      </c>
      <c r="D5" s="305">
        <v>200982000</v>
      </c>
      <c r="E5" s="305">
        <f>+D5/C5</f>
        <v>9570571.4285714291</v>
      </c>
    </row>
    <row r="6" spans="2:5" ht="14.4" thickTop="1" thickBot="1">
      <c r="B6" s="262" t="s">
        <v>51</v>
      </c>
      <c r="C6" s="398">
        <v>187</v>
      </c>
      <c r="D6" s="305">
        <v>4311882160.9899998</v>
      </c>
      <c r="E6" s="305">
        <f t="shared" ref="E6:E13" si="0">+D6/C6</f>
        <v>23058193.374278072</v>
      </c>
    </row>
    <row r="7" spans="2:5" ht="14.4" thickTop="1" thickBot="1">
      <c r="B7" s="262" t="s">
        <v>77</v>
      </c>
      <c r="C7" s="398">
        <v>297</v>
      </c>
      <c r="D7" s="305">
        <v>4135985590.7499995</v>
      </c>
      <c r="E7" s="305">
        <f t="shared" si="0"/>
        <v>13925877.409932658</v>
      </c>
    </row>
    <row r="8" spans="2:5" ht="14.4" thickTop="1" thickBot="1">
      <c r="B8" s="262" t="s">
        <v>78</v>
      </c>
      <c r="C8" s="398">
        <v>69</v>
      </c>
      <c r="D8" s="305">
        <v>991115890.55999994</v>
      </c>
      <c r="E8" s="305">
        <f t="shared" si="0"/>
        <v>14363998.413913043</v>
      </c>
    </row>
    <row r="9" spans="2:5" ht="14.4" thickTop="1" thickBot="1">
      <c r="B9" s="262" t="s">
        <v>80</v>
      </c>
      <c r="C9" s="398">
        <v>54</v>
      </c>
      <c r="D9" s="305">
        <v>855880823.23999989</v>
      </c>
      <c r="E9" s="305">
        <f t="shared" si="0"/>
        <v>15849644.874814812</v>
      </c>
    </row>
    <row r="10" spans="2:5" ht="14.4" thickTop="1" thickBot="1">
      <c r="B10" s="262" t="s">
        <v>82</v>
      </c>
      <c r="C10" s="398">
        <v>72</v>
      </c>
      <c r="D10" s="305">
        <v>678635000</v>
      </c>
      <c r="E10" s="305">
        <f t="shared" si="0"/>
        <v>9425486.1111111119</v>
      </c>
    </row>
    <row r="11" spans="2:5" ht="14.4" thickTop="1" thickBot="1">
      <c r="B11" s="262" t="s">
        <v>85</v>
      </c>
      <c r="C11" s="398">
        <v>69</v>
      </c>
      <c r="D11" s="305">
        <v>674011095.5</v>
      </c>
      <c r="E11" s="305">
        <f t="shared" si="0"/>
        <v>9768276.7463768125</v>
      </c>
    </row>
    <row r="12" spans="2:5" ht="14.4" thickTop="1" thickBot="1">
      <c r="B12" s="262" t="s">
        <v>87</v>
      </c>
      <c r="C12" s="398">
        <v>18</v>
      </c>
      <c r="D12" s="305">
        <v>165271000</v>
      </c>
      <c r="E12" s="305">
        <f t="shared" si="0"/>
        <v>9181722.222222222</v>
      </c>
    </row>
    <row r="13" spans="2:5" ht="14.4" thickTop="1" thickBot="1">
      <c r="B13" s="264" t="s">
        <v>864</v>
      </c>
      <c r="C13" s="398">
        <v>6</v>
      </c>
      <c r="D13" s="305">
        <v>55629000</v>
      </c>
      <c r="E13" s="305">
        <f t="shared" si="0"/>
        <v>9271500</v>
      </c>
    </row>
    <row r="14" spans="2:5" ht="14.4" thickTop="1" thickBot="1">
      <c r="B14" s="264" t="s">
        <v>102</v>
      </c>
      <c r="C14" s="436">
        <f>SUM(C5:C13)</f>
        <v>793</v>
      </c>
      <c r="D14" s="305">
        <f>SUM(D5:D13)</f>
        <v>12069392561.039999</v>
      </c>
      <c r="E14" s="305">
        <f>+D14/C14</f>
        <v>15219914.957175283</v>
      </c>
    </row>
    <row r="15" spans="2:5" ht="14.4" thickTop="1">
      <c r="B15" s="263"/>
      <c r="C15" s="239"/>
      <c r="D15" s="239"/>
      <c r="E15" s="227"/>
    </row>
    <row r="16" spans="2:5">
      <c r="B16" s="590" t="s">
        <v>181</v>
      </c>
      <c r="C16" s="591"/>
      <c r="D16" s="591"/>
      <c r="E16" s="591"/>
    </row>
  </sheetData>
  <mergeCells count="3">
    <mergeCell ref="B2:E2"/>
    <mergeCell ref="B3:E3"/>
    <mergeCell ref="B16:E16"/>
  </mergeCells>
  <hyperlinks>
    <hyperlink ref="B3:E3" location="'Capitulo 4'!B38" display="Número y monto de BFV pagados en la Región Pacífico Central, según cantón. 2018. " xr:uid="{00000000-0004-0000-3700-000000000000}"/>
  </hyperlinks>
  <printOptions horizontalCentered="1" verticalCentered="1"/>
  <pageMargins left="0.74803149606299213" right="0.74803149606299213" top="0.98425196850393704" bottom="0.98425196850393704" header="0" footer="0"/>
  <pageSetup orientation="portrait" verticalDpi="0"/>
  <headerFooter alignWithMargins="0"/>
  <ignoredErrors>
    <ignoredError sqref="E5:E12" evalError="1"/>
  </ignoredError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B2:E14"/>
  <sheetViews>
    <sheetView showGridLines="0" workbookViewId="0">
      <pane ySplit="4" topLeftCell="A5" activePane="bottomLeft" state="frozen"/>
      <selection pane="bottomLeft" activeCell="B4" sqref="B4"/>
    </sheetView>
  </sheetViews>
  <sheetFormatPr baseColWidth="10" defaultRowHeight="13.2"/>
  <cols>
    <col min="2" max="2" width="28" customWidth="1"/>
    <col min="3" max="3" width="20.6640625" customWidth="1"/>
    <col min="4" max="4" width="27.33203125" customWidth="1"/>
    <col min="5" max="5" width="19.44140625" customWidth="1"/>
  </cols>
  <sheetData>
    <row r="2" spans="2:5" ht="15">
      <c r="B2" s="468" t="s">
        <v>512</v>
      </c>
      <c r="C2" s="468"/>
      <c r="D2" s="468"/>
      <c r="E2" s="468"/>
    </row>
    <row r="3" spans="2:5" ht="24.75" customHeight="1" thickBot="1">
      <c r="B3" s="489" t="s">
        <v>1144</v>
      </c>
      <c r="C3" s="489"/>
      <c r="D3" s="489"/>
      <c r="E3" s="489"/>
    </row>
    <row r="4" spans="2:5" ht="51.75" customHeight="1" thickTop="1" thickBot="1">
      <c r="B4" s="310" t="s">
        <v>15</v>
      </c>
      <c r="C4" s="310" t="s">
        <v>245</v>
      </c>
      <c r="D4" s="310" t="s">
        <v>253</v>
      </c>
      <c r="E4" s="310" t="s">
        <v>320</v>
      </c>
    </row>
    <row r="5" spans="2:5" ht="14.4" thickTop="1" thickBot="1">
      <c r="B5" s="262" t="s">
        <v>79</v>
      </c>
      <c r="C5" s="398">
        <v>487</v>
      </c>
      <c r="D5" s="305">
        <v>5031623442.7699995</v>
      </c>
      <c r="E5" s="305">
        <f>+D5/C5</f>
        <v>10331875.652505133</v>
      </c>
    </row>
    <row r="6" spans="2:5" ht="14.4" thickTop="1" thickBot="1">
      <c r="B6" s="262" t="s">
        <v>81</v>
      </c>
      <c r="C6" s="398">
        <v>134</v>
      </c>
      <c r="D6" s="305">
        <v>1344650357.3499999</v>
      </c>
      <c r="E6" s="305">
        <f t="shared" ref="E6:E11" si="0">+D6/C6</f>
        <v>10034704.159328358</v>
      </c>
    </row>
    <row r="7" spans="2:5" ht="14.4" thickTop="1" thickBot="1">
      <c r="B7" s="262" t="s">
        <v>83</v>
      </c>
      <c r="C7" s="398">
        <v>161</v>
      </c>
      <c r="D7" s="305">
        <v>1840101140.9000001</v>
      </c>
      <c r="E7" s="305">
        <f t="shared" si="0"/>
        <v>11429199.632919256</v>
      </c>
    </row>
    <row r="8" spans="2:5" ht="14.4" thickTop="1" thickBot="1">
      <c r="B8" s="262" t="s">
        <v>86</v>
      </c>
      <c r="C8" s="398">
        <v>219</v>
      </c>
      <c r="D8" s="305">
        <v>2332699876.4899998</v>
      </c>
      <c r="E8" s="305">
        <f t="shared" si="0"/>
        <v>10651597.609543378</v>
      </c>
    </row>
    <row r="9" spans="2:5" ht="14.4" thickTop="1" thickBot="1">
      <c r="B9" s="262" t="s">
        <v>894</v>
      </c>
      <c r="C9" s="398">
        <v>29</v>
      </c>
      <c r="D9" s="305">
        <v>306988889.31</v>
      </c>
      <c r="E9" s="305">
        <f t="shared" si="0"/>
        <v>10585823.769310344</v>
      </c>
    </row>
    <row r="10" spans="2:5" ht="14.4" thickTop="1" thickBot="1">
      <c r="B10" s="262" t="s">
        <v>84</v>
      </c>
      <c r="C10" s="398">
        <v>328</v>
      </c>
      <c r="D10" s="305">
        <v>3736717707.9400001</v>
      </c>
      <c r="E10" s="305">
        <f t="shared" si="0"/>
        <v>11392432.03640244</v>
      </c>
    </row>
    <row r="11" spans="2:5" ht="14.4" thickTop="1" thickBot="1">
      <c r="B11" s="262" t="s">
        <v>100</v>
      </c>
      <c r="C11" s="398">
        <v>694</v>
      </c>
      <c r="D11" s="305">
        <v>7446824865.8500004</v>
      </c>
      <c r="E11" s="305">
        <f t="shared" si="0"/>
        <v>10730295.195749281</v>
      </c>
    </row>
    <row r="12" spans="2:5" ht="14.4" thickTop="1" thickBot="1">
      <c r="B12" s="264" t="s">
        <v>102</v>
      </c>
      <c r="C12" s="436">
        <f>SUM(C5:C11)</f>
        <v>2052</v>
      </c>
      <c r="D12" s="305">
        <f>SUM(D5:D11)</f>
        <v>22039606280.610001</v>
      </c>
      <c r="E12" s="305">
        <f>+D12/C12</f>
        <v>10740548.869692983</v>
      </c>
    </row>
    <row r="13" spans="2:5" ht="14.4" thickTop="1">
      <c r="B13" s="263"/>
      <c r="C13" s="239"/>
      <c r="D13" s="239"/>
      <c r="E13" s="227"/>
    </row>
    <row r="14" spans="2:5">
      <c r="B14" s="590" t="s">
        <v>181</v>
      </c>
      <c r="C14" s="591"/>
      <c r="D14" s="591"/>
      <c r="E14" s="591"/>
    </row>
  </sheetData>
  <mergeCells count="3">
    <mergeCell ref="B2:E2"/>
    <mergeCell ref="B3:E3"/>
    <mergeCell ref="B14:E14"/>
  </mergeCells>
  <hyperlinks>
    <hyperlink ref="B3:E3" location="'Capitulo 4'!B39" display="Número y monto de BFV pagados en la Región Brunca, según cantón. 2024." xr:uid="{00000000-0004-0000-3800-000000000000}"/>
  </hyperlinks>
  <printOptions horizontalCentered="1" verticalCentered="1"/>
  <pageMargins left="0.74803149606299213" right="0.74803149606299213" top="0.98425196850393704" bottom="0.98425196850393704" header="0" footer="0"/>
  <pageSetup orientation="portrait" verticalDpi="0"/>
  <headerFooter alignWithMargins="0"/>
  <ignoredErrors>
    <ignoredError sqref="E10:E11 E5:E8" evalError="1"/>
  </ignoredError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B2:E13"/>
  <sheetViews>
    <sheetView showGridLines="0" workbookViewId="0">
      <pane ySplit="4" topLeftCell="A5" activePane="bottomLeft" state="frozen"/>
      <selection pane="bottomLeft" activeCell="B4" sqref="B4"/>
    </sheetView>
  </sheetViews>
  <sheetFormatPr baseColWidth="10" defaultRowHeight="13.2"/>
  <cols>
    <col min="2" max="2" width="22.33203125" customWidth="1"/>
    <col min="3" max="3" width="21.21875" customWidth="1"/>
    <col min="4" max="4" width="31.88671875" customWidth="1"/>
    <col min="5" max="5" width="21" customWidth="1"/>
  </cols>
  <sheetData>
    <row r="2" spans="2:5" ht="15">
      <c r="B2" s="468" t="s">
        <v>513</v>
      </c>
      <c r="C2" s="468"/>
      <c r="D2" s="468"/>
      <c r="E2" s="468"/>
    </row>
    <row r="3" spans="2:5" ht="36" customHeight="1" thickBot="1">
      <c r="B3" s="489" t="s">
        <v>1145</v>
      </c>
      <c r="C3" s="489"/>
      <c r="D3" s="489"/>
      <c r="E3" s="489"/>
    </row>
    <row r="4" spans="2:5" ht="57.75" customHeight="1" thickTop="1" thickBot="1">
      <c r="B4" s="310" t="s">
        <v>15</v>
      </c>
      <c r="C4" s="310" t="s">
        <v>245</v>
      </c>
      <c r="D4" s="310" t="s">
        <v>254</v>
      </c>
      <c r="E4" s="310" t="s">
        <v>320</v>
      </c>
    </row>
    <row r="5" spans="2:5" ht="14.4" thickTop="1" thickBot="1">
      <c r="B5" s="262" t="s">
        <v>88</v>
      </c>
      <c r="C5" s="398">
        <v>356</v>
      </c>
      <c r="D5" s="305">
        <v>4915302874.6999998</v>
      </c>
      <c r="E5" s="305">
        <f>+D5/C5</f>
        <v>13807030.546910113</v>
      </c>
    </row>
    <row r="6" spans="2:5" ht="14.4" thickTop="1" thickBot="1">
      <c r="B6" s="262" t="s">
        <v>89</v>
      </c>
      <c r="C6" s="398">
        <v>820</v>
      </c>
      <c r="D6" s="305">
        <v>10677048418.76</v>
      </c>
      <c r="E6" s="305">
        <f t="shared" ref="E6:E11" si="0">+D6/C6</f>
        <v>13020790.754585367</v>
      </c>
    </row>
    <row r="7" spans="2:5" ht="14.4" thickTop="1" thickBot="1">
      <c r="B7" s="262" t="s">
        <v>90</v>
      </c>
      <c r="C7" s="398">
        <v>209</v>
      </c>
      <c r="D7" s="305">
        <v>2193515383.8499999</v>
      </c>
      <c r="E7" s="305">
        <f t="shared" si="0"/>
        <v>10495288.917942584</v>
      </c>
    </row>
    <row r="8" spans="2:5" ht="14.4" thickTop="1" thickBot="1">
      <c r="B8" s="262" t="s">
        <v>91</v>
      </c>
      <c r="C8" s="398">
        <v>98</v>
      </c>
      <c r="D8" s="305">
        <v>1050675423.5000001</v>
      </c>
      <c r="E8" s="305">
        <f t="shared" si="0"/>
        <v>10721177.790816328</v>
      </c>
    </row>
    <row r="9" spans="2:5" ht="14.4" thickTop="1" thickBot="1">
      <c r="B9" s="262" t="s">
        <v>92</v>
      </c>
      <c r="C9" s="398">
        <v>192</v>
      </c>
      <c r="D9" s="305">
        <v>2321214209.7000003</v>
      </c>
      <c r="E9" s="305">
        <f t="shared" si="0"/>
        <v>12089657.342187501</v>
      </c>
    </row>
    <row r="10" spans="2:5" ht="14.4" thickTop="1" thickBot="1">
      <c r="B10" s="262" t="s">
        <v>93</v>
      </c>
      <c r="C10" s="398">
        <v>291</v>
      </c>
      <c r="D10" s="305">
        <v>3511303057.5500002</v>
      </c>
      <c r="E10" s="305">
        <f t="shared" si="0"/>
        <v>12066333.531099657</v>
      </c>
    </row>
    <row r="11" spans="2:5" ht="14.4" thickTop="1" thickBot="1">
      <c r="B11" s="264" t="s">
        <v>102</v>
      </c>
      <c r="C11" s="436">
        <f>SUM(C5:C10)</f>
        <v>1966</v>
      </c>
      <c r="D11" s="313">
        <f>SUM(D5:D10)</f>
        <v>24669059368.059998</v>
      </c>
      <c r="E11" s="305">
        <f t="shared" si="0"/>
        <v>12547843.015289927</v>
      </c>
    </row>
    <row r="12" spans="2:5" ht="14.4" thickTop="1">
      <c r="B12" s="263"/>
      <c r="C12" s="239"/>
      <c r="D12" s="239"/>
      <c r="E12" s="227"/>
    </row>
    <row r="13" spans="2:5">
      <c r="B13" s="590" t="s">
        <v>181</v>
      </c>
      <c r="C13" s="591"/>
      <c r="D13" s="591"/>
      <c r="E13" s="591"/>
    </row>
  </sheetData>
  <mergeCells count="3">
    <mergeCell ref="B2:E2"/>
    <mergeCell ref="B3:E3"/>
    <mergeCell ref="B13:E13"/>
  </mergeCells>
  <hyperlinks>
    <hyperlink ref="B3:E3" location="'Capitulo 4'!B40" display="Número y monto de BFV pagados en la Región Huetar Caribe, según cantón. 2018." xr:uid="{00000000-0004-0000-3900-000000000000}"/>
  </hyperlinks>
  <printOptions horizontalCentered="1" verticalCentered="1"/>
  <pageMargins left="0.74803149606299213" right="0.74803149606299213" top="0.98425196850393704" bottom="0.98425196850393704" header="0" footer="0"/>
  <pageSetup orientation="portrait" verticalDpi="0"/>
  <headerFooter alignWithMargins="0"/>
  <ignoredErrors>
    <ignoredError sqref="E5:E11" evalError="1"/>
  </ignoredError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B2:E19"/>
  <sheetViews>
    <sheetView showGridLines="0" workbookViewId="0">
      <pane ySplit="4" topLeftCell="A5" activePane="bottomLeft" state="frozen"/>
      <selection pane="bottomLeft" activeCell="B4" sqref="B4"/>
    </sheetView>
  </sheetViews>
  <sheetFormatPr baseColWidth="10" defaultRowHeight="13.2"/>
  <cols>
    <col min="2" max="2" width="49.33203125" customWidth="1"/>
    <col min="3" max="3" width="17.33203125" customWidth="1"/>
    <col min="4" max="4" width="27" customWidth="1"/>
    <col min="5" max="5" width="17.88671875" customWidth="1"/>
  </cols>
  <sheetData>
    <row r="2" spans="2:5" ht="15">
      <c r="B2" s="468" t="s">
        <v>514</v>
      </c>
      <c r="C2" s="468"/>
      <c r="D2" s="468"/>
      <c r="E2" s="468"/>
    </row>
    <row r="3" spans="2:5" ht="25.5" customHeight="1" thickBot="1">
      <c r="B3" s="489" t="s">
        <v>1146</v>
      </c>
      <c r="C3" s="489"/>
      <c r="D3" s="489"/>
      <c r="E3" s="489"/>
    </row>
    <row r="4" spans="2:5" ht="63.75" customHeight="1" thickTop="1" thickBot="1">
      <c r="B4" s="310" t="s">
        <v>15</v>
      </c>
      <c r="C4" s="310" t="s">
        <v>245</v>
      </c>
      <c r="D4" s="310" t="s">
        <v>255</v>
      </c>
      <c r="E4" s="310" t="s">
        <v>320</v>
      </c>
    </row>
    <row r="5" spans="2:5" ht="14.4" thickTop="1" thickBot="1">
      <c r="B5" s="262" t="s">
        <v>52</v>
      </c>
      <c r="C5" s="398">
        <v>766</v>
      </c>
      <c r="D5" s="305">
        <v>8218852839.3699989</v>
      </c>
      <c r="E5" s="305">
        <f>+D5/C5</f>
        <v>10729572.897349868</v>
      </c>
    </row>
    <row r="6" spans="2:5" ht="14.4" thickTop="1" thickBot="1">
      <c r="B6" s="262" t="s">
        <v>57</v>
      </c>
      <c r="C6" s="398">
        <v>237</v>
      </c>
      <c r="D6" s="305">
        <v>3729123825.5599999</v>
      </c>
      <c r="E6" s="305">
        <f t="shared" ref="E6:E13" si="0">+D6/C6</f>
        <v>15734699.685907172</v>
      </c>
    </row>
    <row r="7" spans="2:5" ht="14.4" thickTop="1" thickBot="1">
      <c r="B7" s="262" t="s">
        <v>56</v>
      </c>
      <c r="C7" s="398">
        <v>153</v>
      </c>
      <c r="D7" s="305">
        <v>1555130120.5300002</v>
      </c>
      <c r="E7" s="305">
        <f t="shared" si="0"/>
        <v>10164249.15379085</v>
      </c>
    </row>
    <row r="8" spans="2:5" ht="14.4" thickTop="1" thickBot="1">
      <c r="B8" s="262" t="s">
        <v>55</v>
      </c>
      <c r="C8" s="398">
        <v>473</v>
      </c>
      <c r="D8" s="305">
        <v>4955245484.1899996</v>
      </c>
      <c r="E8" s="305">
        <f t="shared" si="0"/>
        <v>10476206.097653275</v>
      </c>
    </row>
    <row r="9" spans="2:5" ht="14.4" thickTop="1" thickBot="1">
      <c r="B9" s="262" t="s">
        <v>256</v>
      </c>
      <c r="C9" s="398">
        <v>12</v>
      </c>
      <c r="D9" s="305">
        <v>117077042.40000001</v>
      </c>
      <c r="E9" s="305">
        <f t="shared" si="0"/>
        <v>9756420.2000000011</v>
      </c>
    </row>
    <row r="10" spans="2:5" ht="14.4" thickTop="1" thickBot="1">
      <c r="B10" s="262" t="s">
        <v>705</v>
      </c>
      <c r="C10" s="398">
        <v>59</v>
      </c>
      <c r="D10" s="305">
        <v>619076510.14999998</v>
      </c>
      <c r="E10" s="305">
        <f t="shared" si="0"/>
        <v>10492822.205932204</v>
      </c>
    </row>
    <row r="11" spans="2:5" ht="14.4" thickTop="1" thickBot="1">
      <c r="B11" s="262" t="s">
        <v>257</v>
      </c>
      <c r="C11" s="398">
        <v>40</v>
      </c>
      <c r="D11" s="305">
        <v>367907445.25</v>
      </c>
      <c r="E11" s="305">
        <f t="shared" si="0"/>
        <v>9197686.1312499996</v>
      </c>
    </row>
    <row r="12" spans="2:5" ht="14.4" thickTop="1" thickBot="1">
      <c r="B12" s="262" t="s">
        <v>258</v>
      </c>
      <c r="C12" s="398">
        <v>490</v>
      </c>
      <c r="D12" s="305">
        <v>5348643459.3199997</v>
      </c>
      <c r="E12" s="305">
        <f t="shared" si="0"/>
        <v>10915598.896571428</v>
      </c>
    </row>
    <row r="13" spans="2:5" ht="14.4" thickTop="1" thickBot="1">
      <c r="B13" s="262" t="s">
        <v>102</v>
      </c>
      <c r="C13" s="398">
        <f>SUM(C5:C12)</f>
        <v>2230</v>
      </c>
      <c r="D13" s="305">
        <f>SUM(D5:D12)</f>
        <v>24911056726.77</v>
      </c>
      <c r="E13" s="305">
        <f t="shared" si="0"/>
        <v>11170877.455950674</v>
      </c>
    </row>
    <row r="14" spans="2:5" ht="14.4" thickTop="1">
      <c r="B14" s="335"/>
      <c r="C14" s="336"/>
      <c r="D14" s="337"/>
      <c r="E14" s="227"/>
    </row>
    <row r="15" spans="2:5">
      <c r="B15" s="481" t="s">
        <v>181</v>
      </c>
      <c r="C15" s="481"/>
      <c r="D15" s="481"/>
      <c r="E15" s="481"/>
    </row>
    <row r="16" spans="2:5">
      <c r="D16" s="166"/>
    </row>
    <row r="17" spans="3:4">
      <c r="C17" s="29"/>
      <c r="D17" s="29"/>
    </row>
    <row r="19" spans="3:4">
      <c r="D19" s="167"/>
    </row>
  </sheetData>
  <mergeCells count="3">
    <mergeCell ref="B2:E2"/>
    <mergeCell ref="B3:E3"/>
    <mergeCell ref="B15:E15"/>
  </mergeCells>
  <hyperlinks>
    <hyperlink ref="B3:E3" location="'Capitulo 4'!B41" display="Número y monto de BFV pagados en la Región Huetar Norte, según cantón. 2018.                                                                                                                                    " xr:uid="{00000000-0004-0000-3A00-000000000000}"/>
  </hyperlinks>
  <printOptions horizontalCentered="1" verticalCentered="1"/>
  <pageMargins left="0.74803149606299213" right="0.74803149606299213" top="0.98425196850393704" bottom="0.98425196850393704" header="0" footer="0"/>
  <pageSetup orientation="portrait" verticalDpi="0"/>
  <headerFooter alignWithMargins="0"/>
  <ignoredErrors>
    <ignoredError sqref="E5:E13" evalError="1"/>
  </ignoredError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B2:K502"/>
  <sheetViews>
    <sheetView showGridLines="0" workbookViewId="0">
      <pane ySplit="5" topLeftCell="A6" activePane="bottomLeft" state="frozen"/>
      <selection pane="bottomLeft" activeCell="B4" sqref="B4:B5"/>
    </sheetView>
  </sheetViews>
  <sheetFormatPr baseColWidth="10" defaultRowHeight="13.2"/>
  <cols>
    <col min="2" max="2" width="19.44140625" bestFit="1" customWidth="1"/>
    <col min="3" max="3" width="33.44140625" customWidth="1"/>
    <col min="4" max="4" width="10.44140625" customWidth="1"/>
    <col min="5" max="5" width="10" customWidth="1"/>
    <col min="6" max="6" width="19" customWidth="1"/>
    <col min="7" max="7" width="27" customWidth="1"/>
  </cols>
  <sheetData>
    <row r="2" spans="2:8" ht="15">
      <c r="B2" s="468" t="s">
        <v>515</v>
      </c>
      <c r="C2" s="468"/>
      <c r="D2" s="468"/>
      <c r="E2" s="468"/>
      <c r="F2" s="468"/>
      <c r="G2" s="468"/>
    </row>
    <row r="3" spans="2:8" ht="25.5" customHeight="1" thickBot="1">
      <c r="B3" s="470" t="s">
        <v>1148</v>
      </c>
      <c r="C3" s="470"/>
      <c r="D3" s="470"/>
      <c r="E3" s="470"/>
      <c r="F3" s="470"/>
      <c r="G3" s="470"/>
    </row>
    <row r="4" spans="2:8" ht="22.5" customHeight="1" thickTop="1" thickBot="1">
      <c r="B4" s="503" t="s">
        <v>587</v>
      </c>
      <c r="C4" s="484" t="s">
        <v>584</v>
      </c>
      <c r="D4" s="466" t="s">
        <v>1077</v>
      </c>
      <c r="E4" s="466"/>
      <c r="F4" s="484" t="s">
        <v>1149</v>
      </c>
      <c r="G4" s="484" t="s">
        <v>1150</v>
      </c>
    </row>
    <row r="5" spans="2:8" ht="31.5" customHeight="1" thickTop="1" thickBot="1">
      <c r="B5" s="511"/>
      <c r="C5" s="485"/>
      <c r="D5" s="340">
        <v>2024</v>
      </c>
      <c r="E5" s="340">
        <v>2025</v>
      </c>
      <c r="F5" s="485"/>
      <c r="G5" s="485"/>
    </row>
    <row r="6" spans="2:8" ht="14.4" thickTop="1" thickBot="1">
      <c r="B6" s="240">
        <v>10101</v>
      </c>
      <c r="C6" s="262" t="s">
        <v>588</v>
      </c>
      <c r="D6" s="398">
        <v>0</v>
      </c>
      <c r="E6" s="398">
        <v>0</v>
      </c>
      <c r="F6" s="398">
        <f>+D6+E6</f>
        <v>0</v>
      </c>
      <c r="G6" s="341">
        <f t="shared" ref="G6:G69" si="0">+F6/$F$496</f>
        <v>0</v>
      </c>
    </row>
    <row r="7" spans="2:8" ht="14.4" thickTop="1" thickBot="1">
      <c r="B7" s="240">
        <v>10102</v>
      </c>
      <c r="C7" s="262" t="s">
        <v>589</v>
      </c>
      <c r="D7" s="398">
        <v>0</v>
      </c>
      <c r="E7" s="398">
        <v>0</v>
      </c>
      <c r="F7" s="398">
        <f t="shared" ref="F7:F70" si="1">+D7+E7</f>
        <v>0</v>
      </c>
      <c r="G7" s="341">
        <f t="shared" si="0"/>
        <v>0</v>
      </c>
    </row>
    <row r="8" spans="2:8" ht="14.4" thickTop="1" thickBot="1">
      <c r="B8" s="240">
        <v>10103</v>
      </c>
      <c r="C8" s="262" t="s">
        <v>590</v>
      </c>
      <c r="D8" s="398">
        <v>2</v>
      </c>
      <c r="E8" s="398">
        <v>2</v>
      </c>
      <c r="F8" s="398">
        <f t="shared" si="1"/>
        <v>4</v>
      </c>
      <c r="G8" s="341">
        <f t="shared" si="0"/>
        <v>2.008435428800964E-4</v>
      </c>
    </row>
    <row r="9" spans="2:8" ht="14.4" thickTop="1" thickBot="1">
      <c r="B9" s="240">
        <v>10104</v>
      </c>
      <c r="C9" s="262" t="s">
        <v>591</v>
      </c>
      <c r="D9" s="398">
        <v>0</v>
      </c>
      <c r="E9" s="398">
        <v>1</v>
      </c>
      <c r="F9" s="398">
        <f t="shared" si="1"/>
        <v>1</v>
      </c>
      <c r="G9" s="341">
        <f t="shared" si="0"/>
        <v>5.02108857200241E-5</v>
      </c>
    </row>
    <row r="10" spans="2:8" ht="14.4" thickTop="1" thickBot="1">
      <c r="B10" s="240">
        <v>10105</v>
      </c>
      <c r="C10" s="262" t="s">
        <v>592</v>
      </c>
      <c r="D10" s="398">
        <v>1</v>
      </c>
      <c r="E10" s="398">
        <v>1</v>
      </c>
      <c r="F10" s="398">
        <f t="shared" si="1"/>
        <v>2</v>
      </c>
      <c r="G10" s="341">
        <f t="shared" si="0"/>
        <v>1.004217714400482E-4</v>
      </c>
    </row>
    <row r="11" spans="2:8" ht="14.4" thickTop="1" thickBot="1">
      <c r="B11" s="240">
        <v>10106</v>
      </c>
      <c r="C11" s="262" t="s">
        <v>593</v>
      </c>
      <c r="D11" s="398">
        <v>0</v>
      </c>
      <c r="E11" s="398">
        <v>1</v>
      </c>
      <c r="F11" s="398">
        <f t="shared" si="1"/>
        <v>1</v>
      </c>
      <c r="G11" s="341">
        <f t="shared" si="0"/>
        <v>5.02108857200241E-5</v>
      </c>
    </row>
    <row r="12" spans="2:8" ht="14.4" thickTop="1" thickBot="1">
      <c r="B12" s="240">
        <v>10107</v>
      </c>
      <c r="C12" s="262" t="s">
        <v>594</v>
      </c>
      <c r="D12" s="398">
        <v>1</v>
      </c>
      <c r="E12" s="398">
        <v>3</v>
      </c>
      <c r="F12" s="398">
        <f t="shared" si="1"/>
        <v>4</v>
      </c>
      <c r="G12" s="341">
        <f t="shared" si="0"/>
        <v>2.008435428800964E-4</v>
      </c>
    </row>
    <row r="13" spans="2:8" ht="14.4" thickTop="1" thickBot="1">
      <c r="B13" s="240">
        <v>10108</v>
      </c>
      <c r="C13" s="262" t="s">
        <v>595</v>
      </c>
      <c r="D13" s="398">
        <v>0</v>
      </c>
      <c r="E13" s="398">
        <v>0</v>
      </c>
      <c r="F13" s="398">
        <f t="shared" si="1"/>
        <v>0</v>
      </c>
      <c r="G13" s="341">
        <f t="shared" si="0"/>
        <v>0</v>
      </c>
    </row>
    <row r="14" spans="2:8" ht="14.4" thickTop="1" thickBot="1">
      <c r="B14" s="240">
        <v>10109</v>
      </c>
      <c r="C14" s="262" t="s">
        <v>596</v>
      </c>
      <c r="D14" s="398">
        <v>9</v>
      </c>
      <c r="E14" s="398">
        <v>20</v>
      </c>
      <c r="F14" s="398">
        <f t="shared" si="1"/>
        <v>29</v>
      </c>
      <c r="G14" s="341">
        <f t="shared" si="0"/>
        <v>1.456115685880699E-3</v>
      </c>
    </row>
    <row r="15" spans="2:8" ht="14.4" thickTop="1" thickBot="1">
      <c r="B15" s="240">
        <v>10110</v>
      </c>
      <c r="C15" s="262" t="s">
        <v>597</v>
      </c>
      <c r="D15" s="398">
        <v>19</v>
      </c>
      <c r="E15" s="398">
        <v>29</v>
      </c>
      <c r="F15" s="398">
        <f t="shared" si="1"/>
        <v>48</v>
      </c>
      <c r="G15" s="341">
        <f t="shared" si="0"/>
        <v>2.4101225145611569E-3</v>
      </c>
    </row>
    <row r="16" spans="2:8" ht="14.4" thickTop="1" thickBot="1">
      <c r="B16" s="240">
        <v>10111</v>
      </c>
      <c r="C16" s="262" t="s">
        <v>598</v>
      </c>
      <c r="D16" s="398">
        <v>8</v>
      </c>
      <c r="E16" s="398">
        <v>4</v>
      </c>
      <c r="F16" s="398">
        <f t="shared" si="1"/>
        <v>12</v>
      </c>
      <c r="G16" s="341">
        <f t="shared" si="0"/>
        <v>6.0253062864028923E-4</v>
      </c>
      <c r="H16" s="177"/>
    </row>
    <row r="17" spans="2:11" ht="14.4" thickTop="1" thickBot="1">
      <c r="B17" s="240">
        <v>10201</v>
      </c>
      <c r="C17" s="262" t="s">
        <v>17</v>
      </c>
      <c r="D17" s="398">
        <v>0</v>
      </c>
      <c r="E17" s="398">
        <v>1</v>
      </c>
      <c r="F17" s="398">
        <f t="shared" si="1"/>
        <v>1</v>
      </c>
      <c r="G17" s="341">
        <f t="shared" si="0"/>
        <v>5.02108857200241E-5</v>
      </c>
    </row>
    <row r="18" spans="2:11" ht="14.4" thickTop="1" thickBot="1">
      <c r="B18" s="240">
        <v>10202</v>
      </c>
      <c r="C18" s="262" t="s">
        <v>599</v>
      </c>
      <c r="D18" s="398">
        <v>1</v>
      </c>
      <c r="E18" s="398">
        <v>1</v>
      </c>
      <c r="F18" s="398">
        <f t="shared" si="1"/>
        <v>2</v>
      </c>
      <c r="G18" s="341">
        <f t="shared" si="0"/>
        <v>1.004217714400482E-4</v>
      </c>
    </row>
    <row r="19" spans="2:11" ht="14.4" thickTop="1" thickBot="1">
      <c r="B19" s="240">
        <v>10203</v>
      </c>
      <c r="C19" s="262" t="s">
        <v>18</v>
      </c>
      <c r="D19" s="398">
        <v>0</v>
      </c>
      <c r="E19" s="398">
        <v>0</v>
      </c>
      <c r="F19" s="398">
        <f t="shared" si="1"/>
        <v>0</v>
      </c>
      <c r="G19" s="341">
        <f t="shared" si="0"/>
        <v>0</v>
      </c>
    </row>
    <row r="20" spans="2:11" ht="14.4" thickTop="1" thickBot="1">
      <c r="B20" s="240">
        <v>10301</v>
      </c>
      <c r="C20" s="262" t="s">
        <v>19</v>
      </c>
      <c r="D20" s="398">
        <v>9</v>
      </c>
      <c r="E20" s="398">
        <v>16</v>
      </c>
      <c r="F20" s="398">
        <f t="shared" si="1"/>
        <v>25</v>
      </c>
      <c r="G20" s="341">
        <f t="shared" si="0"/>
        <v>1.2552721430006024E-3</v>
      </c>
    </row>
    <row r="21" spans="2:11" ht="14.4" thickTop="1" thickBot="1">
      <c r="B21" s="240">
        <v>10302</v>
      </c>
      <c r="C21" s="262" t="s">
        <v>600</v>
      </c>
      <c r="D21" s="398">
        <v>7</v>
      </c>
      <c r="E21" s="398">
        <v>8</v>
      </c>
      <c r="F21" s="398">
        <f t="shared" si="1"/>
        <v>15</v>
      </c>
      <c r="G21" s="341">
        <f t="shared" si="0"/>
        <v>7.5316328580036151E-4</v>
      </c>
    </row>
    <row r="22" spans="2:11" ht="14.4" thickTop="1" thickBot="1">
      <c r="B22" s="240">
        <v>10303</v>
      </c>
      <c r="C22" s="262" t="s">
        <v>601</v>
      </c>
      <c r="D22" s="398">
        <v>2</v>
      </c>
      <c r="E22" s="398">
        <v>4</v>
      </c>
      <c r="F22" s="398">
        <f t="shared" si="1"/>
        <v>6</v>
      </c>
      <c r="G22" s="341">
        <f t="shared" si="0"/>
        <v>3.0126531432014462E-4</v>
      </c>
    </row>
    <row r="23" spans="2:11" ht="14.4" thickTop="1" thickBot="1">
      <c r="B23" s="240">
        <v>10304</v>
      </c>
      <c r="C23" s="262" t="s">
        <v>602</v>
      </c>
      <c r="D23" s="398">
        <v>3</v>
      </c>
      <c r="E23" s="398">
        <v>2</v>
      </c>
      <c r="F23" s="398">
        <f t="shared" si="1"/>
        <v>5</v>
      </c>
      <c r="G23" s="341">
        <f t="shared" si="0"/>
        <v>2.5105442860012052E-4</v>
      </c>
    </row>
    <row r="24" spans="2:11" ht="14.4" thickTop="1" thickBot="1">
      <c r="B24" s="240">
        <v>10305</v>
      </c>
      <c r="C24" s="262" t="s">
        <v>599</v>
      </c>
      <c r="D24" s="398">
        <v>0</v>
      </c>
      <c r="E24" s="398">
        <v>1</v>
      </c>
      <c r="F24" s="398">
        <f t="shared" si="1"/>
        <v>1</v>
      </c>
      <c r="G24" s="341">
        <f t="shared" si="0"/>
        <v>5.02108857200241E-5</v>
      </c>
    </row>
    <row r="25" spans="2:11" ht="14.4" thickTop="1" thickBot="1">
      <c r="B25" s="240">
        <v>10306</v>
      </c>
      <c r="C25" s="262" t="s">
        <v>603</v>
      </c>
      <c r="D25" s="398">
        <v>6</v>
      </c>
      <c r="E25" s="398">
        <v>4</v>
      </c>
      <c r="F25" s="398">
        <f t="shared" si="1"/>
        <v>10</v>
      </c>
      <c r="G25" s="341">
        <f t="shared" si="0"/>
        <v>5.0210885720024104E-4</v>
      </c>
    </row>
    <row r="26" spans="2:11" ht="14.4" thickTop="1" thickBot="1">
      <c r="B26" s="240">
        <v>10307</v>
      </c>
      <c r="C26" s="262" t="s">
        <v>604</v>
      </c>
      <c r="D26" s="398">
        <v>8</v>
      </c>
      <c r="E26" s="398">
        <v>7</v>
      </c>
      <c r="F26" s="398">
        <f t="shared" si="1"/>
        <v>15</v>
      </c>
      <c r="G26" s="341">
        <f t="shared" si="0"/>
        <v>7.5316328580036151E-4</v>
      </c>
    </row>
    <row r="27" spans="2:11" ht="14.4" thickTop="1" thickBot="1">
      <c r="B27" s="240">
        <v>10308</v>
      </c>
      <c r="C27" s="262" t="s">
        <v>605</v>
      </c>
      <c r="D27" s="398">
        <v>6</v>
      </c>
      <c r="E27" s="398">
        <v>5</v>
      </c>
      <c r="F27" s="398">
        <f t="shared" si="1"/>
        <v>11</v>
      </c>
      <c r="G27" s="341">
        <f t="shared" si="0"/>
        <v>5.5231974292026514E-4</v>
      </c>
    </row>
    <row r="28" spans="2:11" ht="14.4" thickTop="1" thickBot="1">
      <c r="B28" s="240">
        <v>10309</v>
      </c>
      <c r="C28" s="262" t="s">
        <v>606</v>
      </c>
      <c r="D28" s="398">
        <v>2</v>
      </c>
      <c r="E28" s="398">
        <v>7</v>
      </c>
      <c r="F28" s="398">
        <f t="shared" si="1"/>
        <v>9</v>
      </c>
      <c r="G28" s="341">
        <f t="shared" si="0"/>
        <v>4.518979714802169E-4</v>
      </c>
      <c r="I28" s="177"/>
      <c r="J28" s="177"/>
      <c r="K28" s="177"/>
    </row>
    <row r="29" spans="2:11" ht="14.4" thickTop="1" thickBot="1">
      <c r="B29" s="240">
        <v>10310</v>
      </c>
      <c r="C29" s="262" t="s">
        <v>607</v>
      </c>
      <c r="D29" s="398">
        <v>3</v>
      </c>
      <c r="E29" s="398">
        <v>6</v>
      </c>
      <c r="F29" s="398">
        <f t="shared" si="1"/>
        <v>9</v>
      </c>
      <c r="G29" s="341">
        <f t="shared" si="0"/>
        <v>4.518979714802169E-4</v>
      </c>
    </row>
    <row r="30" spans="2:11" ht="14.4" thickTop="1" thickBot="1">
      <c r="B30" s="240">
        <v>10311</v>
      </c>
      <c r="C30" s="262" t="s">
        <v>608</v>
      </c>
      <c r="D30" s="398">
        <v>9</v>
      </c>
      <c r="E30" s="398">
        <v>7</v>
      </c>
      <c r="F30" s="398">
        <f t="shared" si="1"/>
        <v>16</v>
      </c>
      <c r="G30" s="341">
        <f t="shared" si="0"/>
        <v>8.0337417152038561E-4</v>
      </c>
    </row>
    <row r="31" spans="2:11" ht="14.4" thickTop="1" thickBot="1">
      <c r="B31" s="240">
        <v>10312</v>
      </c>
      <c r="C31" s="262" t="s">
        <v>609</v>
      </c>
      <c r="D31" s="398">
        <v>0</v>
      </c>
      <c r="E31" s="398">
        <v>3</v>
      </c>
      <c r="F31" s="398">
        <f t="shared" si="1"/>
        <v>3</v>
      </c>
      <c r="G31" s="341">
        <f t="shared" si="0"/>
        <v>1.5063265716007231E-4</v>
      </c>
    </row>
    <row r="32" spans="2:11" ht="14.4" thickTop="1" thickBot="1">
      <c r="B32" s="240">
        <v>10313</v>
      </c>
      <c r="C32" s="262" t="s">
        <v>610</v>
      </c>
      <c r="D32" s="398">
        <v>9</v>
      </c>
      <c r="E32" s="398">
        <v>2</v>
      </c>
      <c r="F32" s="398">
        <f t="shared" si="1"/>
        <v>11</v>
      </c>
      <c r="G32" s="341">
        <f t="shared" si="0"/>
        <v>5.5231974292026514E-4</v>
      </c>
    </row>
    <row r="33" spans="2:7" ht="14.4" thickTop="1" thickBot="1">
      <c r="B33" s="240">
        <v>10401</v>
      </c>
      <c r="C33" s="262" t="s">
        <v>611</v>
      </c>
      <c r="D33" s="398">
        <v>10</v>
      </c>
      <c r="E33" s="398">
        <v>16</v>
      </c>
      <c r="F33" s="398">
        <f t="shared" si="1"/>
        <v>26</v>
      </c>
      <c r="G33" s="341">
        <f t="shared" si="0"/>
        <v>1.3054830287206266E-3</v>
      </c>
    </row>
    <row r="34" spans="2:7" ht="14.4" thickTop="1" thickBot="1">
      <c r="B34" s="240">
        <v>10402</v>
      </c>
      <c r="C34" s="262" t="s">
        <v>612</v>
      </c>
      <c r="D34" s="398">
        <v>19</v>
      </c>
      <c r="E34" s="398">
        <v>6</v>
      </c>
      <c r="F34" s="398">
        <f t="shared" si="1"/>
        <v>25</v>
      </c>
      <c r="G34" s="341">
        <f t="shared" si="0"/>
        <v>1.2552721430006024E-3</v>
      </c>
    </row>
    <row r="35" spans="2:7" ht="14.4" thickTop="1" thickBot="1">
      <c r="B35" s="240">
        <v>10403</v>
      </c>
      <c r="C35" s="262" t="s">
        <v>613</v>
      </c>
      <c r="D35" s="398">
        <v>6</v>
      </c>
      <c r="E35" s="398">
        <v>8</v>
      </c>
      <c r="F35" s="398">
        <f t="shared" si="1"/>
        <v>14</v>
      </c>
      <c r="G35" s="341">
        <f t="shared" si="0"/>
        <v>7.0295240008033742E-4</v>
      </c>
    </row>
    <row r="36" spans="2:7" ht="14.4" thickTop="1" thickBot="1">
      <c r="B36" s="240">
        <v>10404</v>
      </c>
      <c r="C36" s="262" t="s">
        <v>614</v>
      </c>
      <c r="D36" s="398">
        <v>2</v>
      </c>
      <c r="E36" s="398">
        <v>2</v>
      </c>
      <c r="F36" s="398">
        <f t="shared" si="1"/>
        <v>4</v>
      </c>
      <c r="G36" s="341">
        <f t="shared" si="0"/>
        <v>2.008435428800964E-4</v>
      </c>
    </row>
    <row r="37" spans="2:7" ht="14.4" thickTop="1" thickBot="1">
      <c r="B37" s="240">
        <v>10405</v>
      </c>
      <c r="C37" s="262" t="s">
        <v>18</v>
      </c>
      <c r="D37" s="398">
        <v>4</v>
      </c>
      <c r="E37" s="398">
        <v>12</v>
      </c>
      <c r="F37" s="398">
        <f t="shared" si="1"/>
        <v>16</v>
      </c>
      <c r="G37" s="341">
        <f t="shared" si="0"/>
        <v>8.0337417152038561E-4</v>
      </c>
    </row>
    <row r="38" spans="2:7" ht="14.4" thickTop="1" thickBot="1">
      <c r="B38" s="240">
        <v>10406</v>
      </c>
      <c r="C38" s="262" t="s">
        <v>615</v>
      </c>
      <c r="D38" s="398">
        <v>4</v>
      </c>
      <c r="E38" s="398">
        <v>1</v>
      </c>
      <c r="F38" s="398">
        <f t="shared" si="1"/>
        <v>5</v>
      </c>
      <c r="G38" s="341">
        <f t="shared" si="0"/>
        <v>2.5105442860012052E-4</v>
      </c>
    </row>
    <row r="39" spans="2:7" ht="14.4" thickTop="1" thickBot="1">
      <c r="B39" s="240">
        <v>10407</v>
      </c>
      <c r="C39" s="262" t="s">
        <v>616</v>
      </c>
      <c r="D39" s="398">
        <v>1</v>
      </c>
      <c r="E39" s="398">
        <v>2</v>
      </c>
      <c r="F39" s="398">
        <f t="shared" si="1"/>
        <v>3</v>
      </c>
      <c r="G39" s="341">
        <f t="shared" si="0"/>
        <v>1.5063265716007231E-4</v>
      </c>
    </row>
    <row r="40" spans="2:7" ht="14.4" thickTop="1" thickBot="1">
      <c r="B40" s="240">
        <v>10408</v>
      </c>
      <c r="C40" s="262" t="s">
        <v>599</v>
      </c>
      <c r="D40" s="398">
        <v>5</v>
      </c>
      <c r="E40" s="398">
        <v>5</v>
      </c>
      <c r="F40" s="398">
        <f t="shared" si="1"/>
        <v>10</v>
      </c>
      <c r="G40" s="341">
        <f t="shared" si="0"/>
        <v>5.0210885720024104E-4</v>
      </c>
    </row>
    <row r="41" spans="2:7" ht="14.4" thickTop="1" thickBot="1">
      <c r="B41" s="240">
        <v>10409</v>
      </c>
      <c r="C41" s="262" t="s">
        <v>617</v>
      </c>
      <c r="D41" s="398">
        <v>3</v>
      </c>
      <c r="E41" s="398">
        <v>6</v>
      </c>
      <c r="F41" s="398">
        <f t="shared" si="1"/>
        <v>9</v>
      </c>
      <c r="G41" s="341">
        <f t="shared" si="0"/>
        <v>4.518979714802169E-4</v>
      </c>
    </row>
    <row r="42" spans="2:7" ht="14.4" thickTop="1" thickBot="1">
      <c r="B42" s="240">
        <v>10501</v>
      </c>
      <c r="C42" s="262" t="s">
        <v>618</v>
      </c>
      <c r="D42" s="398">
        <v>21</v>
      </c>
      <c r="E42" s="398">
        <v>37</v>
      </c>
      <c r="F42" s="398">
        <f t="shared" si="1"/>
        <v>58</v>
      </c>
      <c r="G42" s="341">
        <f t="shared" si="0"/>
        <v>2.9122313717613981E-3</v>
      </c>
    </row>
    <row r="43" spans="2:7" ht="14.4" thickTop="1" thickBot="1">
      <c r="B43" s="240">
        <v>10502</v>
      </c>
      <c r="C43" s="262" t="s">
        <v>619</v>
      </c>
      <c r="D43" s="398">
        <v>12</v>
      </c>
      <c r="E43" s="398">
        <v>17</v>
      </c>
      <c r="F43" s="398">
        <f t="shared" si="1"/>
        <v>29</v>
      </c>
      <c r="G43" s="341">
        <f t="shared" si="0"/>
        <v>1.456115685880699E-3</v>
      </c>
    </row>
    <row r="44" spans="2:7" ht="14.4" thickTop="1" thickBot="1">
      <c r="B44" s="240">
        <v>10503</v>
      </c>
      <c r="C44" s="262" t="s">
        <v>52</v>
      </c>
      <c r="D44" s="398">
        <v>3</v>
      </c>
      <c r="E44" s="398">
        <v>3</v>
      </c>
      <c r="F44" s="398">
        <f t="shared" si="1"/>
        <v>6</v>
      </c>
      <c r="G44" s="341">
        <f t="shared" si="0"/>
        <v>3.0126531432014462E-4</v>
      </c>
    </row>
    <row r="45" spans="2:7" ht="14.4" thickTop="1" thickBot="1">
      <c r="B45" s="240">
        <v>10601</v>
      </c>
      <c r="C45" s="262" t="s">
        <v>20</v>
      </c>
      <c r="D45" s="398">
        <v>5</v>
      </c>
      <c r="E45" s="398">
        <v>6</v>
      </c>
      <c r="F45" s="398">
        <f t="shared" si="1"/>
        <v>11</v>
      </c>
      <c r="G45" s="341">
        <f t="shared" si="0"/>
        <v>5.5231974292026514E-4</v>
      </c>
    </row>
    <row r="46" spans="2:7" ht="14.4" thickTop="1" thickBot="1">
      <c r="B46" s="240">
        <v>10602</v>
      </c>
      <c r="C46" s="262" t="s">
        <v>620</v>
      </c>
      <c r="D46" s="398">
        <v>4</v>
      </c>
      <c r="E46" s="398">
        <v>1</v>
      </c>
      <c r="F46" s="398">
        <f t="shared" si="1"/>
        <v>5</v>
      </c>
      <c r="G46" s="341">
        <f t="shared" si="0"/>
        <v>2.5105442860012052E-4</v>
      </c>
    </row>
    <row r="47" spans="2:7" ht="14.4" thickTop="1" thickBot="1">
      <c r="B47" s="240">
        <v>10603</v>
      </c>
      <c r="C47" s="262" t="s">
        <v>621</v>
      </c>
      <c r="D47" s="398">
        <v>13</v>
      </c>
      <c r="E47" s="398">
        <v>15</v>
      </c>
      <c r="F47" s="398">
        <f t="shared" si="1"/>
        <v>28</v>
      </c>
      <c r="G47" s="341">
        <f t="shared" si="0"/>
        <v>1.4059048001606748E-3</v>
      </c>
    </row>
    <row r="48" spans="2:7" ht="14.4" thickTop="1" thickBot="1">
      <c r="B48" s="240">
        <v>10604</v>
      </c>
      <c r="C48" s="262" t="s">
        <v>622</v>
      </c>
      <c r="D48" s="398">
        <v>26</v>
      </c>
      <c r="E48" s="398">
        <v>2</v>
      </c>
      <c r="F48" s="398">
        <f t="shared" si="1"/>
        <v>28</v>
      </c>
      <c r="G48" s="341">
        <f t="shared" si="0"/>
        <v>1.4059048001606748E-3</v>
      </c>
    </row>
    <row r="49" spans="2:7" ht="14.4" thickTop="1" thickBot="1">
      <c r="B49" s="240">
        <v>10605</v>
      </c>
      <c r="C49" s="262" t="s">
        <v>623</v>
      </c>
      <c r="D49" s="398">
        <v>15</v>
      </c>
      <c r="E49" s="398">
        <v>6</v>
      </c>
      <c r="F49" s="398">
        <f t="shared" si="1"/>
        <v>21</v>
      </c>
      <c r="G49" s="341">
        <f t="shared" si="0"/>
        <v>1.0544286001205061E-3</v>
      </c>
    </row>
    <row r="50" spans="2:7" ht="14.4" thickTop="1" thickBot="1">
      <c r="B50" s="240">
        <v>10606</v>
      </c>
      <c r="C50" s="262" t="s">
        <v>624</v>
      </c>
      <c r="D50" s="398">
        <v>2</v>
      </c>
      <c r="E50" s="398">
        <v>0</v>
      </c>
      <c r="F50" s="398">
        <f t="shared" si="1"/>
        <v>2</v>
      </c>
      <c r="G50" s="341">
        <f t="shared" si="0"/>
        <v>1.004217714400482E-4</v>
      </c>
    </row>
    <row r="51" spans="2:7" ht="14.4" thickTop="1" thickBot="1">
      <c r="B51" s="240">
        <v>10607</v>
      </c>
      <c r="C51" s="262" t="s">
        <v>625</v>
      </c>
      <c r="D51" s="398">
        <v>4</v>
      </c>
      <c r="E51" s="398">
        <v>2</v>
      </c>
      <c r="F51" s="398">
        <f t="shared" si="1"/>
        <v>6</v>
      </c>
      <c r="G51" s="341">
        <f t="shared" si="0"/>
        <v>3.0126531432014462E-4</v>
      </c>
    </row>
    <row r="52" spans="2:7" ht="14.4" thickTop="1" thickBot="1">
      <c r="B52" s="240">
        <v>10701</v>
      </c>
      <c r="C52" s="262" t="s">
        <v>626</v>
      </c>
      <c r="D52" s="398">
        <v>7</v>
      </c>
      <c r="E52" s="398">
        <v>2</v>
      </c>
      <c r="F52" s="398">
        <f t="shared" si="1"/>
        <v>9</v>
      </c>
      <c r="G52" s="341">
        <f t="shared" si="0"/>
        <v>4.518979714802169E-4</v>
      </c>
    </row>
    <row r="53" spans="2:7" ht="14.4" thickTop="1" thickBot="1">
      <c r="B53" s="240">
        <v>10702</v>
      </c>
      <c r="C53" s="262" t="s">
        <v>627</v>
      </c>
      <c r="D53" s="398">
        <v>4</v>
      </c>
      <c r="E53" s="398">
        <v>3</v>
      </c>
      <c r="F53" s="398">
        <f t="shared" si="1"/>
        <v>7</v>
      </c>
      <c r="G53" s="341">
        <f t="shared" si="0"/>
        <v>3.5147620004016871E-4</v>
      </c>
    </row>
    <row r="54" spans="2:7" ht="14.4" thickTop="1" thickBot="1">
      <c r="B54" s="240">
        <v>10703</v>
      </c>
      <c r="C54" s="262" t="s">
        <v>628</v>
      </c>
      <c r="D54" s="398">
        <v>18</v>
      </c>
      <c r="E54" s="398">
        <v>5</v>
      </c>
      <c r="F54" s="398">
        <f t="shared" si="1"/>
        <v>23</v>
      </c>
      <c r="G54" s="341">
        <f t="shared" si="0"/>
        <v>1.1548503715605543E-3</v>
      </c>
    </row>
    <row r="55" spans="2:7" ht="14.4" thickTop="1" thickBot="1">
      <c r="B55" s="240">
        <v>10704</v>
      </c>
      <c r="C55" s="262" t="s">
        <v>629</v>
      </c>
      <c r="D55" s="398">
        <v>1</v>
      </c>
      <c r="E55" s="398">
        <v>2</v>
      </c>
      <c r="F55" s="398">
        <f t="shared" si="1"/>
        <v>3</v>
      </c>
      <c r="G55" s="341">
        <f t="shared" si="0"/>
        <v>1.5063265716007231E-4</v>
      </c>
    </row>
    <row r="56" spans="2:7" ht="14.4" thickTop="1" thickBot="1">
      <c r="B56" s="240">
        <v>10705</v>
      </c>
      <c r="C56" s="262" t="s">
        <v>630</v>
      </c>
      <c r="D56" s="398">
        <v>4</v>
      </c>
      <c r="E56" s="398">
        <v>1</v>
      </c>
      <c r="F56" s="398">
        <f t="shared" si="1"/>
        <v>5</v>
      </c>
      <c r="G56" s="341">
        <f t="shared" si="0"/>
        <v>2.5105442860012052E-4</v>
      </c>
    </row>
    <row r="57" spans="2:7" ht="14.4" thickTop="1" thickBot="1">
      <c r="B57" s="240">
        <v>10706</v>
      </c>
      <c r="C57" s="262" t="s">
        <v>631</v>
      </c>
      <c r="D57" s="398">
        <v>0</v>
      </c>
      <c r="E57" s="398">
        <v>0</v>
      </c>
      <c r="F57" s="398">
        <f t="shared" si="1"/>
        <v>0</v>
      </c>
      <c r="G57" s="341">
        <f t="shared" si="0"/>
        <v>0</v>
      </c>
    </row>
    <row r="58" spans="2:7" ht="14.4" thickTop="1" thickBot="1">
      <c r="B58" s="240">
        <v>10707</v>
      </c>
      <c r="C58" s="262" t="s">
        <v>632</v>
      </c>
      <c r="D58" s="398">
        <v>0</v>
      </c>
      <c r="E58" s="398">
        <v>0</v>
      </c>
      <c r="F58" s="398">
        <f t="shared" si="1"/>
        <v>0</v>
      </c>
      <c r="G58" s="341">
        <f t="shared" si="0"/>
        <v>0</v>
      </c>
    </row>
    <row r="59" spans="2:7" ht="14.4" thickTop="1" thickBot="1">
      <c r="B59" s="240">
        <v>10801</v>
      </c>
      <c r="C59" s="262" t="s">
        <v>633</v>
      </c>
      <c r="D59" s="398">
        <v>64</v>
      </c>
      <c r="E59" s="398">
        <v>2</v>
      </c>
      <c r="F59" s="398">
        <f t="shared" si="1"/>
        <v>66</v>
      </c>
      <c r="G59" s="341">
        <f t="shared" si="0"/>
        <v>3.3139184575215908E-3</v>
      </c>
    </row>
    <row r="60" spans="2:7" ht="14.4" thickTop="1" thickBot="1">
      <c r="B60" s="240">
        <v>10802</v>
      </c>
      <c r="C60" s="262" t="s">
        <v>634</v>
      </c>
      <c r="D60" s="398">
        <v>0</v>
      </c>
      <c r="E60" s="398">
        <v>0</v>
      </c>
      <c r="F60" s="398">
        <f t="shared" si="1"/>
        <v>0</v>
      </c>
      <c r="G60" s="341">
        <f t="shared" si="0"/>
        <v>0</v>
      </c>
    </row>
    <row r="61" spans="2:7" ht="14.4" thickTop="1" thickBot="1">
      <c r="B61" s="240">
        <v>10803</v>
      </c>
      <c r="C61" s="262" t="s">
        <v>635</v>
      </c>
      <c r="D61" s="398">
        <v>3</v>
      </c>
      <c r="E61" s="398">
        <v>3</v>
      </c>
      <c r="F61" s="398">
        <f t="shared" si="1"/>
        <v>6</v>
      </c>
      <c r="G61" s="341">
        <f t="shared" si="0"/>
        <v>3.0126531432014462E-4</v>
      </c>
    </row>
    <row r="62" spans="2:7" ht="14.4" thickTop="1" thickBot="1">
      <c r="B62" s="240">
        <v>10804</v>
      </c>
      <c r="C62" s="262" t="s">
        <v>636</v>
      </c>
      <c r="D62" s="398">
        <v>4</v>
      </c>
      <c r="E62" s="398">
        <v>6</v>
      </c>
      <c r="F62" s="398">
        <f t="shared" si="1"/>
        <v>10</v>
      </c>
      <c r="G62" s="341">
        <f t="shared" si="0"/>
        <v>5.0210885720024104E-4</v>
      </c>
    </row>
    <row r="63" spans="2:7" ht="14.4" thickTop="1" thickBot="1">
      <c r="B63" s="240">
        <v>10805</v>
      </c>
      <c r="C63" s="262" t="s">
        <v>637</v>
      </c>
      <c r="D63" s="398">
        <v>12</v>
      </c>
      <c r="E63" s="398">
        <v>13</v>
      </c>
      <c r="F63" s="398">
        <f t="shared" si="1"/>
        <v>25</v>
      </c>
      <c r="G63" s="341">
        <f t="shared" si="0"/>
        <v>1.2552721430006024E-3</v>
      </c>
    </row>
    <row r="64" spans="2:7" ht="14.4" thickTop="1" thickBot="1">
      <c r="B64" s="240">
        <v>10806</v>
      </c>
      <c r="C64" s="262" t="s">
        <v>638</v>
      </c>
      <c r="D64" s="398">
        <v>0</v>
      </c>
      <c r="E64" s="398">
        <v>0</v>
      </c>
      <c r="F64" s="398">
        <f t="shared" si="1"/>
        <v>0</v>
      </c>
      <c r="G64" s="341">
        <f t="shared" si="0"/>
        <v>0</v>
      </c>
    </row>
    <row r="65" spans="2:8" ht="14.4" thickTop="1" thickBot="1">
      <c r="B65" s="240">
        <v>10807</v>
      </c>
      <c r="C65" s="262" t="s">
        <v>639</v>
      </c>
      <c r="D65" s="398">
        <v>88</v>
      </c>
      <c r="E65" s="398">
        <v>5</v>
      </c>
      <c r="F65" s="398">
        <f t="shared" si="1"/>
        <v>93</v>
      </c>
      <c r="G65" s="341">
        <f t="shared" si="0"/>
        <v>4.6696123719622415E-3</v>
      </c>
    </row>
    <row r="66" spans="2:8" ht="14.4" thickTop="1" thickBot="1">
      <c r="B66" s="240">
        <v>10901</v>
      </c>
      <c r="C66" s="262" t="s">
        <v>23</v>
      </c>
      <c r="D66" s="398">
        <v>0</v>
      </c>
      <c r="E66" s="398">
        <v>1</v>
      </c>
      <c r="F66" s="398">
        <f t="shared" si="1"/>
        <v>1</v>
      </c>
      <c r="G66" s="341">
        <f t="shared" si="0"/>
        <v>5.02108857200241E-5</v>
      </c>
    </row>
    <row r="67" spans="2:8" ht="14.4" thickTop="1" thickBot="1">
      <c r="B67" s="240">
        <v>10902</v>
      </c>
      <c r="C67" s="262" t="s">
        <v>640</v>
      </c>
      <c r="D67" s="398">
        <v>0</v>
      </c>
      <c r="E67" s="398">
        <v>0</v>
      </c>
      <c r="F67" s="398">
        <f t="shared" si="1"/>
        <v>0</v>
      </c>
      <c r="G67" s="341">
        <f t="shared" si="0"/>
        <v>0</v>
      </c>
    </row>
    <row r="68" spans="2:8" ht="14.4" thickTop="1" thickBot="1">
      <c r="B68" s="240">
        <v>10903</v>
      </c>
      <c r="C68" s="262" t="s">
        <v>641</v>
      </c>
      <c r="D68" s="398">
        <v>1</v>
      </c>
      <c r="E68" s="398">
        <v>0</v>
      </c>
      <c r="F68" s="398">
        <f t="shared" si="1"/>
        <v>1</v>
      </c>
      <c r="G68" s="341">
        <f t="shared" si="0"/>
        <v>5.02108857200241E-5</v>
      </c>
    </row>
    <row r="69" spans="2:8" ht="14.4" thickTop="1" thickBot="1">
      <c r="B69" s="240">
        <v>10904</v>
      </c>
      <c r="C69" s="262" t="s">
        <v>594</v>
      </c>
      <c r="D69" s="398">
        <v>0</v>
      </c>
      <c r="E69" s="398">
        <v>0</v>
      </c>
      <c r="F69" s="398">
        <f t="shared" si="1"/>
        <v>0</v>
      </c>
      <c r="G69" s="341">
        <f t="shared" si="0"/>
        <v>0</v>
      </c>
    </row>
    <row r="70" spans="2:8" ht="14.4" thickTop="1" thickBot="1">
      <c r="B70" s="240">
        <v>10905</v>
      </c>
      <c r="C70" s="262" t="s">
        <v>642</v>
      </c>
      <c r="D70" s="398">
        <v>0</v>
      </c>
      <c r="E70" s="398">
        <v>1</v>
      </c>
      <c r="F70" s="398">
        <f t="shared" si="1"/>
        <v>1</v>
      </c>
      <c r="G70" s="341">
        <f t="shared" ref="G70:G133" si="2">+F70/$F$496</f>
        <v>5.02108857200241E-5</v>
      </c>
    </row>
    <row r="71" spans="2:8" ht="14.4" thickTop="1" thickBot="1">
      <c r="B71" s="240">
        <v>10906</v>
      </c>
      <c r="C71" s="262" t="s">
        <v>643</v>
      </c>
      <c r="D71" s="398">
        <v>0</v>
      </c>
      <c r="E71" s="398">
        <v>0</v>
      </c>
      <c r="F71" s="398">
        <f t="shared" ref="F71:F134" si="3">+D71+E71</f>
        <v>0</v>
      </c>
      <c r="G71" s="341">
        <f t="shared" si="2"/>
        <v>0</v>
      </c>
      <c r="H71" s="177"/>
    </row>
    <row r="72" spans="2:8" ht="14.4" thickTop="1" thickBot="1">
      <c r="B72" s="240">
        <v>11001</v>
      </c>
      <c r="C72" s="262" t="s">
        <v>24</v>
      </c>
      <c r="D72" s="398">
        <v>6</v>
      </c>
      <c r="E72" s="398">
        <v>3</v>
      </c>
      <c r="F72" s="398">
        <f t="shared" si="3"/>
        <v>9</v>
      </c>
      <c r="G72" s="341">
        <f t="shared" si="2"/>
        <v>4.518979714802169E-4</v>
      </c>
    </row>
    <row r="73" spans="2:8" ht="14.4" thickTop="1" thickBot="1">
      <c r="B73" s="240">
        <v>11002</v>
      </c>
      <c r="C73" s="262" t="s">
        <v>644</v>
      </c>
      <c r="D73" s="398">
        <v>2</v>
      </c>
      <c r="E73" s="398">
        <v>0</v>
      </c>
      <c r="F73" s="398">
        <f t="shared" si="3"/>
        <v>2</v>
      </c>
      <c r="G73" s="341">
        <f t="shared" si="2"/>
        <v>1.004217714400482E-4</v>
      </c>
    </row>
    <row r="74" spans="2:8" ht="14.4" thickTop="1" thickBot="1">
      <c r="B74" s="240">
        <v>11003</v>
      </c>
      <c r="C74" s="262" t="s">
        <v>599</v>
      </c>
      <c r="D74" s="398">
        <v>0</v>
      </c>
      <c r="E74" s="398">
        <v>0</v>
      </c>
      <c r="F74" s="398">
        <f t="shared" si="3"/>
        <v>0</v>
      </c>
      <c r="G74" s="341">
        <f t="shared" si="2"/>
        <v>0</v>
      </c>
    </row>
    <row r="75" spans="2:8" ht="14.4" thickTop="1" thickBot="1">
      <c r="B75" s="240">
        <v>11004</v>
      </c>
      <c r="C75" s="262" t="s">
        <v>645</v>
      </c>
      <c r="D75" s="398">
        <v>5</v>
      </c>
      <c r="E75" s="398">
        <v>5</v>
      </c>
      <c r="F75" s="398">
        <f t="shared" si="3"/>
        <v>10</v>
      </c>
      <c r="G75" s="341">
        <f t="shared" si="2"/>
        <v>5.0210885720024104E-4</v>
      </c>
    </row>
    <row r="76" spans="2:8" ht="14.4" thickTop="1" thickBot="1">
      <c r="B76" s="240">
        <v>11005</v>
      </c>
      <c r="C76" s="262" t="s">
        <v>646</v>
      </c>
      <c r="D76" s="398">
        <v>28</v>
      </c>
      <c r="E76" s="398">
        <v>35</v>
      </c>
      <c r="F76" s="398">
        <f t="shared" si="3"/>
        <v>63</v>
      </c>
      <c r="G76" s="341">
        <f t="shared" si="2"/>
        <v>3.1632858003615184E-3</v>
      </c>
    </row>
    <row r="77" spans="2:8" ht="14.4" thickTop="1" thickBot="1">
      <c r="B77" s="240">
        <v>11101</v>
      </c>
      <c r="C77" s="262" t="s">
        <v>63</v>
      </c>
      <c r="D77" s="398">
        <v>2</v>
      </c>
      <c r="E77" s="398">
        <v>7</v>
      </c>
      <c r="F77" s="398">
        <f t="shared" si="3"/>
        <v>9</v>
      </c>
      <c r="G77" s="341">
        <f t="shared" si="2"/>
        <v>4.518979714802169E-4</v>
      </c>
    </row>
    <row r="78" spans="2:8" ht="14.4" thickTop="1" thickBot="1">
      <c r="B78" s="240">
        <v>11102</v>
      </c>
      <c r="C78" s="262" t="s">
        <v>18</v>
      </c>
      <c r="D78" s="398">
        <v>1</v>
      </c>
      <c r="E78" s="398">
        <v>4</v>
      </c>
      <c r="F78" s="398">
        <f t="shared" si="3"/>
        <v>5</v>
      </c>
      <c r="G78" s="341">
        <f t="shared" si="2"/>
        <v>2.5105442860012052E-4</v>
      </c>
    </row>
    <row r="79" spans="2:8" ht="14.4" thickTop="1" thickBot="1">
      <c r="B79" s="240">
        <v>11103</v>
      </c>
      <c r="C79" s="262" t="s">
        <v>647</v>
      </c>
      <c r="D79" s="398">
        <v>1</v>
      </c>
      <c r="E79" s="398">
        <v>2</v>
      </c>
      <c r="F79" s="398">
        <f t="shared" si="3"/>
        <v>3</v>
      </c>
      <c r="G79" s="341">
        <f t="shared" si="2"/>
        <v>1.5063265716007231E-4</v>
      </c>
    </row>
    <row r="80" spans="2:8" ht="14.4" thickTop="1" thickBot="1">
      <c r="B80" s="240">
        <v>11104</v>
      </c>
      <c r="C80" s="262" t="s">
        <v>648</v>
      </c>
      <c r="D80" s="398">
        <v>4</v>
      </c>
      <c r="E80" s="398">
        <v>5</v>
      </c>
      <c r="F80" s="398">
        <f t="shared" si="3"/>
        <v>9</v>
      </c>
      <c r="G80" s="341">
        <f t="shared" si="2"/>
        <v>4.518979714802169E-4</v>
      </c>
    </row>
    <row r="81" spans="2:7" ht="14.4" thickTop="1" thickBot="1">
      <c r="B81" s="240">
        <v>11105</v>
      </c>
      <c r="C81" s="262" t="s">
        <v>649</v>
      </c>
      <c r="D81" s="398">
        <v>0</v>
      </c>
      <c r="E81" s="398">
        <v>1</v>
      </c>
      <c r="F81" s="398">
        <f t="shared" si="3"/>
        <v>1</v>
      </c>
      <c r="G81" s="341">
        <f t="shared" si="2"/>
        <v>5.02108857200241E-5</v>
      </c>
    </row>
    <row r="82" spans="2:7" ht="14.4" thickTop="1" thickBot="1">
      <c r="B82" s="240">
        <v>11201</v>
      </c>
      <c r="C82" s="262" t="s">
        <v>650</v>
      </c>
      <c r="D82" s="398">
        <v>18</v>
      </c>
      <c r="E82" s="398">
        <v>14</v>
      </c>
      <c r="F82" s="398">
        <f t="shared" si="3"/>
        <v>32</v>
      </c>
      <c r="G82" s="341">
        <f t="shared" si="2"/>
        <v>1.6067483430407712E-3</v>
      </c>
    </row>
    <row r="83" spans="2:7" ht="14.4" thickTop="1" thickBot="1">
      <c r="B83" s="240">
        <v>11202</v>
      </c>
      <c r="C83" s="262" t="s">
        <v>651</v>
      </c>
      <c r="D83" s="398">
        <v>16</v>
      </c>
      <c r="E83" s="398">
        <v>8</v>
      </c>
      <c r="F83" s="398">
        <f t="shared" si="3"/>
        <v>24</v>
      </c>
      <c r="G83" s="341">
        <f t="shared" si="2"/>
        <v>1.2050612572805785E-3</v>
      </c>
    </row>
    <row r="84" spans="2:7" ht="14.4" thickTop="1" thickBot="1">
      <c r="B84" s="240">
        <v>11203</v>
      </c>
      <c r="C84" s="262" t="s">
        <v>652</v>
      </c>
      <c r="D84" s="398">
        <v>16</v>
      </c>
      <c r="E84" s="398">
        <v>12</v>
      </c>
      <c r="F84" s="398">
        <f t="shared" si="3"/>
        <v>28</v>
      </c>
      <c r="G84" s="341">
        <f t="shared" si="2"/>
        <v>1.4059048001606748E-3</v>
      </c>
    </row>
    <row r="85" spans="2:7" ht="14.4" thickTop="1" thickBot="1">
      <c r="B85" s="240">
        <v>11204</v>
      </c>
      <c r="C85" s="262" t="s">
        <v>653</v>
      </c>
      <c r="D85" s="398">
        <v>12</v>
      </c>
      <c r="E85" s="398">
        <v>10</v>
      </c>
      <c r="F85" s="398">
        <f t="shared" si="3"/>
        <v>22</v>
      </c>
      <c r="G85" s="341">
        <f t="shared" si="2"/>
        <v>1.1046394858405303E-3</v>
      </c>
    </row>
    <row r="86" spans="2:7" ht="14.4" thickTop="1" thickBot="1">
      <c r="B86" s="240">
        <v>11205</v>
      </c>
      <c r="C86" s="262" t="s">
        <v>654</v>
      </c>
      <c r="D86" s="398">
        <v>12</v>
      </c>
      <c r="E86" s="398">
        <v>7</v>
      </c>
      <c r="F86" s="398">
        <f t="shared" si="3"/>
        <v>19</v>
      </c>
      <c r="G86" s="341">
        <f t="shared" si="2"/>
        <v>9.5400682868045789E-4</v>
      </c>
    </row>
    <row r="87" spans="2:7" ht="14.4" thickTop="1" thickBot="1">
      <c r="B87" s="240">
        <v>11301</v>
      </c>
      <c r="C87" s="262" t="s">
        <v>655</v>
      </c>
      <c r="D87" s="398">
        <v>4</v>
      </c>
      <c r="E87" s="398">
        <v>2</v>
      </c>
      <c r="F87" s="398">
        <f t="shared" si="3"/>
        <v>6</v>
      </c>
      <c r="G87" s="341">
        <f t="shared" si="2"/>
        <v>3.0126531432014462E-4</v>
      </c>
    </row>
    <row r="88" spans="2:7" ht="14.4" thickTop="1" thickBot="1">
      <c r="B88" s="240">
        <v>11302</v>
      </c>
      <c r="C88" s="262" t="s">
        <v>656</v>
      </c>
      <c r="D88" s="398">
        <v>7</v>
      </c>
      <c r="E88" s="398">
        <v>8</v>
      </c>
      <c r="F88" s="398">
        <f t="shared" si="3"/>
        <v>15</v>
      </c>
      <c r="G88" s="341">
        <f t="shared" si="2"/>
        <v>7.5316328580036151E-4</v>
      </c>
    </row>
    <row r="89" spans="2:7" ht="14.4" thickTop="1" thickBot="1">
      <c r="B89" s="240">
        <v>11303</v>
      </c>
      <c r="C89" s="262" t="s">
        <v>657</v>
      </c>
      <c r="D89" s="398">
        <v>0</v>
      </c>
      <c r="E89" s="398">
        <v>1</v>
      </c>
      <c r="F89" s="398">
        <f t="shared" si="3"/>
        <v>1</v>
      </c>
      <c r="G89" s="341">
        <f t="shared" si="2"/>
        <v>5.02108857200241E-5</v>
      </c>
    </row>
    <row r="90" spans="2:7" ht="14.4" thickTop="1" thickBot="1">
      <c r="B90" s="240">
        <v>11304</v>
      </c>
      <c r="C90" s="262" t="s">
        <v>658</v>
      </c>
      <c r="D90" s="398">
        <v>1</v>
      </c>
      <c r="E90" s="398">
        <v>0</v>
      </c>
      <c r="F90" s="398">
        <f t="shared" si="3"/>
        <v>1</v>
      </c>
      <c r="G90" s="341">
        <f t="shared" si="2"/>
        <v>5.02108857200241E-5</v>
      </c>
    </row>
    <row r="91" spans="2:7" ht="14.4" thickTop="1" thickBot="1">
      <c r="B91" s="240">
        <v>11305</v>
      </c>
      <c r="C91" s="262" t="s">
        <v>659</v>
      </c>
      <c r="D91" s="398">
        <v>0</v>
      </c>
      <c r="E91" s="398">
        <v>0</v>
      </c>
      <c r="F91" s="398">
        <f t="shared" si="3"/>
        <v>0</v>
      </c>
      <c r="G91" s="341">
        <f t="shared" si="2"/>
        <v>0</v>
      </c>
    </row>
    <row r="92" spans="2:7" ht="14.4" thickTop="1" thickBot="1">
      <c r="B92" s="240">
        <v>11401</v>
      </c>
      <c r="C92" s="262" t="s">
        <v>660</v>
      </c>
      <c r="D92" s="398">
        <v>3</v>
      </c>
      <c r="E92" s="398">
        <v>3</v>
      </c>
      <c r="F92" s="398">
        <f t="shared" si="3"/>
        <v>6</v>
      </c>
      <c r="G92" s="341">
        <f t="shared" si="2"/>
        <v>3.0126531432014462E-4</v>
      </c>
    </row>
    <row r="93" spans="2:7" ht="14.4" thickTop="1" thickBot="1">
      <c r="B93" s="240">
        <v>11402</v>
      </c>
      <c r="C93" s="262" t="s">
        <v>661</v>
      </c>
      <c r="D93" s="398">
        <v>0</v>
      </c>
      <c r="E93" s="398">
        <v>3</v>
      </c>
      <c r="F93" s="398">
        <f t="shared" si="3"/>
        <v>3</v>
      </c>
      <c r="G93" s="341">
        <f t="shared" si="2"/>
        <v>1.5063265716007231E-4</v>
      </c>
    </row>
    <row r="94" spans="2:7" ht="14.4" thickTop="1" thickBot="1">
      <c r="B94" s="240">
        <v>11403</v>
      </c>
      <c r="C94" s="262" t="s">
        <v>662</v>
      </c>
      <c r="D94" s="398">
        <v>9</v>
      </c>
      <c r="E94" s="398">
        <v>9</v>
      </c>
      <c r="F94" s="398">
        <f t="shared" si="3"/>
        <v>18</v>
      </c>
      <c r="G94" s="341">
        <f t="shared" si="2"/>
        <v>9.0379594296043379E-4</v>
      </c>
    </row>
    <row r="95" spans="2:7" ht="14.4" thickTop="1" thickBot="1">
      <c r="B95" s="240">
        <v>11501</v>
      </c>
      <c r="C95" s="262" t="s">
        <v>663</v>
      </c>
      <c r="D95" s="398">
        <v>0</v>
      </c>
      <c r="E95" s="398">
        <v>1</v>
      </c>
      <c r="F95" s="398">
        <f t="shared" si="3"/>
        <v>1</v>
      </c>
      <c r="G95" s="341">
        <f t="shared" si="2"/>
        <v>5.02108857200241E-5</v>
      </c>
    </row>
    <row r="96" spans="2:7" ht="14.4" thickTop="1" thickBot="1">
      <c r="B96" s="240">
        <v>11502</v>
      </c>
      <c r="C96" s="262" t="s">
        <v>664</v>
      </c>
      <c r="D96" s="398">
        <v>0</v>
      </c>
      <c r="E96" s="398">
        <v>1</v>
      </c>
      <c r="F96" s="398">
        <f t="shared" si="3"/>
        <v>1</v>
      </c>
      <c r="G96" s="341">
        <f t="shared" si="2"/>
        <v>5.02108857200241E-5</v>
      </c>
    </row>
    <row r="97" spans="2:7" ht="14.4" thickTop="1" thickBot="1">
      <c r="B97" s="240">
        <v>11503</v>
      </c>
      <c r="C97" s="262" t="s">
        <v>665</v>
      </c>
      <c r="D97" s="398">
        <v>0</v>
      </c>
      <c r="E97" s="398">
        <v>2</v>
      </c>
      <c r="F97" s="398">
        <f t="shared" si="3"/>
        <v>2</v>
      </c>
      <c r="G97" s="341">
        <f t="shared" si="2"/>
        <v>1.004217714400482E-4</v>
      </c>
    </row>
    <row r="98" spans="2:7" ht="14.4" thickTop="1" thickBot="1">
      <c r="B98" s="240">
        <v>11504</v>
      </c>
      <c r="C98" s="262" t="s">
        <v>18</v>
      </c>
      <c r="D98" s="398">
        <v>0</v>
      </c>
      <c r="E98" s="398">
        <v>0</v>
      </c>
      <c r="F98" s="398">
        <f t="shared" si="3"/>
        <v>0</v>
      </c>
      <c r="G98" s="341">
        <f t="shared" si="2"/>
        <v>0</v>
      </c>
    </row>
    <row r="99" spans="2:7" ht="14.4" thickTop="1" thickBot="1">
      <c r="B99" s="240">
        <v>11601</v>
      </c>
      <c r="C99" s="262" t="s">
        <v>64</v>
      </c>
      <c r="D99" s="398">
        <v>3</v>
      </c>
      <c r="E99" s="398">
        <v>4</v>
      </c>
      <c r="F99" s="398">
        <f t="shared" si="3"/>
        <v>7</v>
      </c>
      <c r="G99" s="341">
        <f t="shared" si="2"/>
        <v>3.5147620004016871E-4</v>
      </c>
    </row>
    <row r="100" spans="2:7" ht="14.4" thickTop="1" thickBot="1">
      <c r="B100" s="240">
        <v>11602</v>
      </c>
      <c r="C100" s="262" t="s">
        <v>663</v>
      </c>
      <c r="D100" s="398">
        <v>0</v>
      </c>
      <c r="E100" s="398">
        <v>6</v>
      </c>
      <c r="F100" s="398">
        <f t="shared" si="3"/>
        <v>6</v>
      </c>
      <c r="G100" s="341">
        <f t="shared" si="2"/>
        <v>3.0126531432014462E-4</v>
      </c>
    </row>
    <row r="101" spans="2:7" ht="14.4" thickTop="1" thickBot="1">
      <c r="B101" s="240">
        <v>11603</v>
      </c>
      <c r="C101" s="262" t="s">
        <v>666</v>
      </c>
      <c r="D101" s="398">
        <v>9</v>
      </c>
      <c r="E101" s="398">
        <v>9</v>
      </c>
      <c r="F101" s="398">
        <f t="shared" si="3"/>
        <v>18</v>
      </c>
      <c r="G101" s="341">
        <f t="shared" si="2"/>
        <v>9.0379594296043379E-4</v>
      </c>
    </row>
    <row r="102" spans="2:7" ht="14.4" thickTop="1" thickBot="1">
      <c r="B102" s="240">
        <v>11604</v>
      </c>
      <c r="C102" s="262" t="s">
        <v>667</v>
      </c>
      <c r="D102" s="398">
        <v>1</v>
      </c>
      <c r="E102" s="398">
        <v>0</v>
      </c>
      <c r="F102" s="398">
        <f t="shared" si="3"/>
        <v>1</v>
      </c>
      <c r="G102" s="341">
        <f t="shared" si="2"/>
        <v>5.02108857200241E-5</v>
      </c>
    </row>
    <row r="103" spans="2:7" ht="14.4" thickTop="1" thickBot="1">
      <c r="B103" s="240">
        <v>11605</v>
      </c>
      <c r="C103" s="262" t="s">
        <v>668</v>
      </c>
      <c r="D103" s="398">
        <v>4</v>
      </c>
      <c r="E103" s="398">
        <v>5</v>
      </c>
      <c r="F103" s="398">
        <f t="shared" si="3"/>
        <v>9</v>
      </c>
      <c r="G103" s="341">
        <f t="shared" si="2"/>
        <v>4.518979714802169E-4</v>
      </c>
    </row>
    <row r="104" spans="2:7" ht="14.4" thickTop="1" thickBot="1">
      <c r="B104" s="240">
        <v>11701</v>
      </c>
      <c r="C104" s="262" t="s">
        <v>669</v>
      </c>
      <c r="D104" s="398">
        <v>11</v>
      </c>
      <c r="E104" s="398">
        <v>9</v>
      </c>
      <c r="F104" s="398">
        <f t="shared" si="3"/>
        <v>20</v>
      </c>
      <c r="G104" s="341">
        <f t="shared" si="2"/>
        <v>1.0042177144004821E-3</v>
      </c>
    </row>
    <row r="105" spans="2:7" ht="14.4" thickTop="1" thickBot="1">
      <c r="B105" s="240">
        <v>11702</v>
      </c>
      <c r="C105" s="262" t="s">
        <v>670</v>
      </c>
      <c r="D105" s="398">
        <v>2</v>
      </c>
      <c r="E105" s="398">
        <v>0</v>
      </c>
      <c r="F105" s="398">
        <f t="shared" si="3"/>
        <v>2</v>
      </c>
      <c r="G105" s="341">
        <f t="shared" si="2"/>
        <v>1.004217714400482E-4</v>
      </c>
    </row>
    <row r="106" spans="2:7" ht="14.4" thickTop="1" thickBot="1">
      <c r="B106" s="240">
        <v>11703</v>
      </c>
      <c r="C106" s="262" t="s">
        <v>671</v>
      </c>
      <c r="D106" s="398">
        <v>10</v>
      </c>
      <c r="E106" s="398">
        <v>7</v>
      </c>
      <c r="F106" s="398">
        <f t="shared" si="3"/>
        <v>17</v>
      </c>
      <c r="G106" s="341">
        <f t="shared" si="2"/>
        <v>8.535850572404097E-4</v>
      </c>
    </row>
    <row r="107" spans="2:7" ht="14.4" thickTop="1" thickBot="1">
      <c r="B107" s="240">
        <v>11801</v>
      </c>
      <c r="C107" s="262" t="s">
        <v>28</v>
      </c>
      <c r="D107" s="398">
        <v>1</v>
      </c>
      <c r="E107" s="398">
        <v>2</v>
      </c>
      <c r="F107" s="398">
        <f t="shared" si="3"/>
        <v>3</v>
      </c>
      <c r="G107" s="341">
        <f t="shared" si="2"/>
        <v>1.5063265716007231E-4</v>
      </c>
    </row>
    <row r="108" spans="2:7" ht="14.4" thickTop="1" thickBot="1">
      <c r="B108" s="240">
        <v>11802</v>
      </c>
      <c r="C108" s="262" t="s">
        <v>672</v>
      </c>
      <c r="D108" s="398">
        <v>0</v>
      </c>
      <c r="E108" s="398">
        <v>1</v>
      </c>
      <c r="F108" s="398">
        <f t="shared" si="3"/>
        <v>1</v>
      </c>
      <c r="G108" s="341">
        <f t="shared" si="2"/>
        <v>5.02108857200241E-5</v>
      </c>
    </row>
    <row r="109" spans="2:7" ht="14.4" thickTop="1" thickBot="1">
      <c r="B109" s="240">
        <v>11803</v>
      </c>
      <c r="C109" s="262" t="s">
        <v>673</v>
      </c>
      <c r="D109" s="398">
        <v>0</v>
      </c>
      <c r="E109" s="398">
        <v>0</v>
      </c>
      <c r="F109" s="398">
        <f t="shared" si="3"/>
        <v>0</v>
      </c>
      <c r="G109" s="341">
        <f t="shared" si="2"/>
        <v>0</v>
      </c>
    </row>
    <row r="110" spans="2:7" ht="14.4" thickTop="1" thickBot="1">
      <c r="B110" s="240">
        <v>11804</v>
      </c>
      <c r="C110" s="262" t="s">
        <v>674</v>
      </c>
      <c r="D110" s="398">
        <v>1</v>
      </c>
      <c r="E110" s="398">
        <v>2</v>
      </c>
      <c r="F110" s="398">
        <f t="shared" si="3"/>
        <v>3</v>
      </c>
      <c r="G110" s="341">
        <f t="shared" si="2"/>
        <v>1.5063265716007231E-4</v>
      </c>
    </row>
    <row r="111" spans="2:7" ht="14.4" thickTop="1" thickBot="1">
      <c r="B111" s="240">
        <v>11901</v>
      </c>
      <c r="C111" s="262" t="s">
        <v>675</v>
      </c>
      <c r="D111" s="398">
        <v>122</v>
      </c>
      <c r="E111" s="398">
        <v>158</v>
      </c>
      <c r="F111" s="398">
        <f t="shared" si="3"/>
        <v>280</v>
      </c>
      <c r="G111" s="341">
        <f t="shared" si="2"/>
        <v>1.4059048001606749E-2</v>
      </c>
    </row>
    <row r="112" spans="2:7" ht="14.4" thickTop="1" thickBot="1">
      <c r="B112" s="240">
        <v>11902</v>
      </c>
      <c r="C112" s="262" t="s">
        <v>676</v>
      </c>
      <c r="D112" s="398">
        <v>33</v>
      </c>
      <c r="E112" s="398">
        <v>52</v>
      </c>
      <c r="F112" s="398">
        <f t="shared" si="3"/>
        <v>85</v>
      </c>
      <c r="G112" s="341">
        <f t="shared" si="2"/>
        <v>4.2679252862020487E-3</v>
      </c>
    </row>
    <row r="113" spans="2:7" ht="14.4" thickTop="1" thickBot="1">
      <c r="B113" s="240">
        <v>11903</v>
      </c>
      <c r="C113" s="262" t="s">
        <v>677</v>
      </c>
      <c r="D113" s="398">
        <v>130</v>
      </c>
      <c r="E113" s="398">
        <v>139</v>
      </c>
      <c r="F113" s="398">
        <f t="shared" si="3"/>
        <v>269</v>
      </c>
      <c r="G113" s="341">
        <f t="shared" si="2"/>
        <v>1.3506728258686483E-2</v>
      </c>
    </row>
    <row r="114" spans="2:7" ht="14.4" thickTop="1" thickBot="1">
      <c r="B114" s="240">
        <v>11904</v>
      </c>
      <c r="C114" s="262" t="s">
        <v>678</v>
      </c>
      <c r="D114" s="398">
        <v>15</v>
      </c>
      <c r="E114" s="398">
        <v>23</v>
      </c>
      <c r="F114" s="398">
        <f t="shared" si="3"/>
        <v>38</v>
      </c>
      <c r="G114" s="341">
        <f t="shared" si="2"/>
        <v>1.9080136573609158E-3</v>
      </c>
    </row>
    <row r="115" spans="2:7" ht="14.4" thickTop="1" thickBot="1">
      <c r="B115" s="240">
        <v>11905</v>
      </c>
      <c r="C115" s="262" t="s">
        <v>663</v>
      </c>
      <c r="D115" s="398">
        <v>76</v>
      </c>
      <c r="E115" s="398">
        <v>88</v>
      </c>
      <c r="F115" s="398">
        <f t="shared" si="3"/>
        <v>164</v>
      </c>
      <c r="G115" s="341">
        <f t="shared" si="2"/>
        <v>8.2345852580839526E-3</v>
      </c>
    </row>
    <row r="116" spans="2:7" ht="14.4" thickTop="1" thickBot="1">
      <c r="B116" s="240">
        <v>11906</v>
      </c>
      <c r="C116" s="262" t="s">
        <v>679</v>
      </c>
      <c r="D116" s="398">
        <v>42</v>
      </c>
      <c r="E116" s="398">
        <v>51</v>
      </c>
      <c r="F116" s="398">
        <f t="shared" si="3"/>
        <v>93</v>
      </c>
      <c r="G116" s="341">
        <f t="shared" si="2"/>
        <v>4.6696123719622415E-3</v>
      </c>
    </row>
    <row r="117" spans="2:7" ht="14.4" thickTop="1" thickBot="1">
      <c r="B117" s="240">
        <v>11907</v>
      </c>
      <c r="C117" s="262" t="s">
        <v>680</v>
      </c>
      <c r="D117" s="398">
        <v>25</v>
      </c>
      <c r="E117" s="398">
        <v>29</v>
      </c>
      <c r="F117" s="398">
        <f t="shared" si="3"/>
        <v>54</v>
      </c>
      <c r="G117" s="341">
        <f t="shared" si="2"/>
        <v>2.7113878288813013E-3</v>
      </c>
    </row>
    <row r="118" spans="2:7" ht="14.4" thickTop="1" thickBot="1">
      <c r="B118" s="240">
        <v>11908</v>
      </c>
      <c r="C118" s="262" t="s">
        <v>681</v>
      </c>
      <c r="D118" s="398">
        <v>80</v>
      </c>
      <c r="E118" s="398">
        <v>96</v>
      </c>
      <c r="F118" s="398">
        <f t="shared" si="3"/>
        <v>176</v>
      </c>
      <c r="G118" s="341">
        <f t="shared" si="2"/>
        <v>8.8371158867242422E-3</v>
      </c>
    </row>
    <row r="119" spans="2:7" ht="14.4" thickTop="1" thickBot="1">
      <c r="B119" s="240">
        <v>11909</v>
      </c>
      <c r="C119" s="262" t="s">
        <v>682</v>
      </c>
      <c r="D119" s="398">
        <v>7</v>
      </c>
      <c r="E119" s="398">
        <v>5</v>
      </c>
      <c r="F119" s="398">
        <f t="shared" si="3"/>
        <v>12</v>
      </c>
      <c r="G119" s="341">
        <f t="shared" si="2"/>
        <v>6.0253062864028923E-4</v>
      </c>
    </row>
    <row r="120" spans="2:7" ht="14.4" thickTop="1" thickBot="1">
      <c r="B120" s="240">
        <v>11910</v>
      </c>
      <c r="C120" s="262" t="s">
        <v>683</v>
      </c>
      <c r="D120" s="398">
        <v>10</v>
      </c>
      <c r="E120" s="398">
        <v>15</v>
      </c>
      <c r="F120" s="398">
        <f t="shared" si="3"/>
        <v>25</v>
      </c>
      <c r="G120" s="341">
        <f t="shared" si="2"/>
        <v>1.2552721430006024E-3</v>
      </c>
    </row>
    <row r="121" spans="2:7" ht="14.4" thickTop="1" thickBot="1">
      <c r="B121" s="240">
        <v>11911</v>
      </c>
      <c r="C121" s="262" t="s">
        <v>684</v>
      </c>
      <c r="D121" s="398">
        <v>14</v>
      </c>
      <c r="E121" s="398">
        <v>16</v>
      </c>
      <c r="F121" s="398">
        <f t="shared" si="3"/>
        <v>30</v>
      </c>
      <c r="G121" s="341">
        <f t="shared" si="2"/>
        <v>1.506326571600723E-3</v>
      </c>
    </row>
    <row r="122" spans="2:7" ht="14.4" thickTop="1" thickBot="1">
      <c r="B122" s="240">
        <v>11912</v>
      </c>
      <c r="C122" s="262" t="s">
        <v>685</v>
      </c>
      <c r="D122" s="398">
        <v>18</v>
      </c>
      <c r="E122" s="398">
        <v>22</v>
      </c>
      <c r="F122" s="398">
        <f t="shared" si="3"/>
        <v>40</v>
      </c>
      <c r="G122" s="341">
        <f t="shared" si="2"/>
        <v>2.0084354288009642E-3</v>
      </c>
    </row>
    <row r="123" spans="2:7" ht="14.4" thickTop="1" thickBot="1">
      <c r="B123" s="240">
        <v>12001</v>
      </c>
      <c r="C123" s="262" t="s">
        <v>64</v>
      </c>
      <c r="D123" s="398">
        <v>9</v>
      </c>
      <c r="E123" s="398">
        <v>3</v>
      </c>
      <c r="F123" s="398">
        <f t="shared" si="3"/>
        <v>12</v>
      </c>
      <c r="G123" s="341">
        <f t="shared" si="2"/>
        <v>6.0253062864028923E-4</v>
      </c>
    </row>
    <row r="124" spans="2:7" ht="14.4" thickTop="1" thickBot="1">
      <c r="B124" s="240">
        <v>12002</v>
      </c>
      <c r="C124" s="262" t="s">
        <v>686</v>
      </c>
      <c r="D124" s="398">
        <v>4</v>
      </c>
      <c r="E124" s="398">
        <v>3</v>
      </c>
      <c r="F124" s="398">
        <f t="shared" si="3"/>
        <v>7</v>
      </c>
      <c r="G124" s="341">
        <f t="shared" si="2"/>
        <v>3.5147620004016871E-4</v>
      </c>
    </row>
    <row r="125" spans="2:7" ht="14.4" thickTop="1" thickBot="1">
      <c r="B125" s="240">
        <v>12003</v>
      </c>
      <c r="C125" s="262" t="s">
        <v>687</v>
      </c>
      <c r="D125" s="398">
        <v>2</v>
      </c>
      <c r="E125" s="398">
        <v>3</v>
      </c>
      <c r="F125" s="398">
        <f t="shared" si="3"/>
        <v>5</v>
      </c>
      <c r="G125" s="341">
        <f t="shared" si="2"/>
        <v>2.5105442860012052E-4</v>
      </c>
    </row>
    <row r="126" spans="2:7" ht="14.4" thickTop="1" thickBot="1">
      <c r="B126" s="240">
        <v>12004</v>
      </c>
      <c r="C126" s="262" t="s">
        <v>63</v>
      </c>
      <c r="D126" s="398">
        <v>5</v>
      </c>
      <c r="E126" s="398">
        <v>2</v>
      </c>
      <c r="F126" s="398">
        <f t="shared" si="3"/>
        <v>7</v>
      </c>
      <c r="G126" s="341">
        <f t="shared" si="2"/>
        <v>3.5147620004016871E-4</v>
      </c>
    </row>
    <row r="127" spans="2:7" ht="14.4" thickTop="1" thickBot="1">
      <c r="B127" s="240">
        <v>12005</v>
      </c>
      <c r="C127" s="262" t="s">
        <v>68</v>
      </c>
      <c r="D127" s="398">
        <v>2</v>
      </c>
      <c r="E127" s="398">
        <v>2</v>
      </c>
      <c r="F127" s="398">
        <f t="shared" si="3"/>
        <v>4</v>
      </c>
      <c r="G127" s="341">
        <f t="shared" si="2"/>
        <v>2.008435428800964E-4</v>
      </c>
    </row>
    <row r="128" spans="2:7" ht="14.4" thickTop="1" thickBot="1">
      <c r="B128" s="240">
        <v>12006</v>
      </c>
      <c r="C128" s="262" t="s">
        <v>599</v>
      </c>
      <c r="D128" s="398">
        <v>1</v>
      </c>
      <c r="E128" s="398">
        <v>2</v>
      </c>
      <c r="F128" s="398">
        <f t="shared" si="3"/>
        <v>3</v>
      </c>
      <c r="G128" s="341">
        <f t="shared" si="2"/>
        <v>1.5063265716007231E-4</v>
      </c>
    </row>
    <row r="129" spans="2:7" ht="14.4" thickTop="1" thickBot="1">
      <c r="B129" s="240">
        <v>20101</v>
      </c>
      <c r="C129" s="262" t="s">
        <v>29</v>
      </c>
      <c r="D129" s="398">
        <v>3</v>
      </c>
      <c r="E129" s="398">
        <v>8</v>
      </c>
      <c r="F129" s="398">
        <f t="shared" si="3"/>
        <v>11</v>
      </c>
      <c r="G129" s="341">
        <f t="shared" si="2"/>
        <v>5.5231974292026514E-4</v>
      </c>
    </row>
    <row r="130" spans="2:7" ht="14.4" thickTop="1" thickBot="1">
      <c r="B130" s="240">
        <v>20102</v>
      </c>
      <c r="C130" s="262" t="s">
        <v>16</v>
      </c>
      <c r="D130" s="398">
        <v>11</v>
      </c>
      <c r="E130" s="398">
        <v>12</v>
      </c>
      <c r="F130" s="398">
        <f t="shared" si="3"/>
        <v>23</v>
      </c>
      <c r="G130" s="341">
        <f t="shared" si="2"/>
        <v>1.1548503715605543E-3</v>
      </c>
    </row>
    <row r="131" spans="2:7" ht="14.4" thickTop="1" thickBot="1">
      <c r="B131" s="240">
        <v>20103</v>
      </c>
      <c r="C131" s="262" t="s">
        <v>688</v>
      </c>
      <c r="D131" s="398">
        <v>3</v>
      </c>
      <c r="E131" s="398">
        <v>3</v>
      </c>
      <c r="F131" s="398">
        <f t="shared" si="3"/>
        <v>6</v>
      </c>
      <c r="G131" s="341">
        <f t="shared" si="2"/>
        <v>3.0126531432014462E-4</v>
      </c>
    </row>
    <row r="132" spans="2:7" ht="14.4" thickTop="1" thickBot="1">
      <c r="B132" s="240">
        <v>20104</v>
      </c>
      <c r="C132" s="262" t="s">
        <v>599</v>
      </c>
      <c r="D132" s="398">
        <v>6</v>
      </c>
      <c r="E132" s="398">
        <v>8</v>
      </c>
      <c r="F132" s="398">
        <f t="shared" si="3"/>
        <v>14</v>
      </c>
      <c r="G132" s="341">
        <f t="shared" si="2"/>
        <v>7.0295240008033742E-4</v>
      </c>
    </row>
    <row r="133" spans="2:7" ht="14.4" thickTop="1" thickBot="1">
      <c r="B133" s="240">
        <v>20105</v>
      </c>
      <c r="C133" s="262" t="s">
        <v>689</v>
      </c>
      <c r="D133" s="398">
        <v>4</v>
      </c>
      <c r="E133" s="398">
        <v>14</v>
      </c>
      <c r="F133" s="398">
        <f t="shared" si="3"/>
        <v>18</v>
      </c>
      <c r="G133" s="341">
        <f t="shared" si="2"/>
        <v>9.0379594296043379E-4</v>
      </c>
    </row>
    <row r="134" spans="2:7" ht="14.4" thickTop="1" thickBot="1">
      <c r="B134" s="240">
        <v>20106</v>
      </c>
      <c r="C134" s="262" t="s">
        <v>63</v>
      </c>
      <c r="D134" s="398">
        <v>1</v>
      </c>
      <c r="E134" s="398">
        <v>4</v>
      </c>
      <c r="F134" s="398">
        <f t="shared" si="3"/>
        <v>5</v>
      </c>
      <c r="G134" s="341">
        <f t="shared" ref="G134:G197" si="4">+F134/$F$496</f>
        <v>2.5105442860012052E-4</v>
      </c>
    </row>
    <row r="135" spans="2:7" ht="14.4" thickTop="1" thickBot="1">
      <c r="B135" s="240">
        <v>20107</v>
      </c>
      <c r="C135" s="262" t="s">
        <v>664</v>
      </c>
      <c r="D135" s="398">
        <v>3</v>
      </c>
      <c r="E135" s="398">
        <v>3</v>
      </c>
      <c r="F135" s="398">
        <f t="shared" ref="F135:F198" si="5">+D135+E135</f>
        <v>6</v>
      </c>
      <c r="G135" s="341">
        <f t="shared" si="4"/>
        <v>3.0126531432014462E-4</v>
      </c>
    </row>
    <row r="136" spans="2:7" ht="14.4" thickTop="1" thickBot="1">
      <c r="B136" s="240">
        <v>20108</v>
      </c>
      <c r="C136" s="262" t="s">
        <v>18</v>
      </c>
      <c r="D136" s="398">
        <v>10</v>
      </c>
      <c r="E136" s="398">
        <v>2</v>
      </c>
      <c r="F136" s="398">
        <f t="shared" si="5"/>
        <v>12</v>
      </c>
      <c r="G136" s="341">
        <f t="shared" si="4"/>
        <v>6.0253062864028923E-4</v>
      </c>
    </row>
    <row r="137" spans="2:7" ht="14.4" thickTop="1" thickBot="1">
      <c r="B137" s="240">
        <v>20109</v>
      </c>
      <c r="C137" s="262" t="s">
        <v>690</v>
      </c>
      <c r="D137" s="398">
        <v>0</v>
      </c>
      <c r="E137" s="398">
        <v>3</v>
      </c>
      <c r="F137" s="398">
        <f t="shared" si="5"/>
        <v>3</v>
      </c>
      <c r="G137" s="341">
        <f t="shared" si="4"/>
        <v>1.5063265716007231E-4</v>
      </c>
    </row>
    <row r="138" spans="2:7" ht="14.4" thickTop="1" thickBot="1">
      <c r="B138" s="240">
        <v>20110</v>
      </c>
      <c r="C138" s="262" t="s">
        <v>19</v>
      </c>
      <c r="D138" s="398">
        <v>7</v>
      </c>
      <c r="E138" s="398">
        <v>6</v>
      </c>
      <c r="F138" s="398">
        <f t="shared" si="5"/>
        <v>13</v>
      </c>
      <c r="G138" s="341">
        <f t="shared" si="4"/>
        <v>6.5274151436031332E-4</v>
      </c>
    </row>
    <row r="139" spans="2:7" ht="14.4" thickTop="1" thickBot="1">
      <c r="B139" s="240">
        <v>20111</v>
      </c>
      <c r="C139" s="262" t="s">
        <v>691</v>
      </c>
      <c r="D139" s="398">
        <v>2</v>
      </c>
      <c r="E139" s="398">
        <v>4</v>
      </c>
      <c r="F139" s="398">
        <f t="shared" si="5"/>
        <v>6</v>
      </c>
      <c r="G139" s="341">
        <f t="shared" si="4"/>
        <v>3.0126531432014462E-4</v>
      </c>
    </row>
    <row r="140" spans="2:7" ht="14.4" thickTop="1" thickBot="1">
      <c r="B140" s="240">
        <v>20112</v>
      </c>
      <c r="C140" s="262" t="s">
        <v>692</v>
      </c>
      <c r="D140" s="398">
        <v>10</v>
      </c>
      <c r="E140" s="398">
        <v>18</v>
      </c>
      <c r="F140" s="398">
        <f t="shared" si="5"/>
        <v>28</v>
      </c>
      <c r="G140" s="341">
        <f t="shared" si="4"/>
        <v>1.4059048001606748E-3</v>
      </c>
    </row>
    <row r="141" spans="2:7" ht="14.4" thickTop="1" thickBot="1">
      <c r="B141" s="240">
        <v>20113</v>
      </c>
      <c r="C141" s="262" t="s">
        <v>693</v>
      </c>
      <c r="D141" s="398">
        <v>1</v>
      </c>
      <c r="E141" s="398">
        <v>0</v>
      </c>
      <c r="F141" s="398">
        <f t="shared" si="5"/>
        <v>1</v>
      </c>
      <c r="G141" s="341">
        <f t="shared" si="4"/>
        <v>5.02108857200241E-5</v>
      </c>
    </row>
    <row r="142" spans="2:7" ht="14.4" thickTop="1" thickBot="1">
      <c r="B142" s="240">
        <v>20114</v>
      </c>
      <c r="C142" s="262" t="s">
        <v>65</v>
      </c>
      <c r="D142" s="398">
        <v>5</v>
      </c>
      <c r="E142" s="398">
        <v>12</v>
      </c>
      <c r="F142" s="398">
        <f t="shared" si="5"/>
        <v>17</v>
      </c>
      <c r="G142" s="341">
        <f t="shared" si="4"/>
        <v>8.535850572404097E-4</v>
      </c>
    </row>
    <row r="143" spans="2:7" ht="14.4" thickTop="1" thickBot="1">
      <c r="B143" s="240">
        <v>20201</v>
      </c>
      <c r="C143" s="262" t="s">
        <v>694</v>
      </c>
      <c r="D143" s="398">
        <v>2</v>
      </c>
      <c r="E143" s="398">
        <v>3</v>
      </c>
      <c r="F143" s="398">
        <f t="shared" si="5"/>
        <v>5</v>
      </c>
      <c r="G143" s="341">
        <f t="shared" si="4"/>
        <v>2.5105442860012052E-4</v>
      </c>
    </row>
    <row r="144" spans="2:7" ht="14.4" thickTop="1" thickBot="1">
      <c r="B144" s="240">
        <v>20202</v>
      </c>
      <c r="C144" s="262" t="s">
        <v>611</v>
      </c>
      <c r="D144" s="398">
        <v>12</v>
      </c>
      <c r="E144" s="398">
        <v>4</v>
      </c>
      <c r="F144" s="398">
        <f t="shared" si="5"/>
        <v>16</v>
      </c>
      <c r="G144" s="341">
        <f t="shared" si="4"/>
        <v>8.0337417152038561E-4</v>
      </c>
    </row>
    <row r="145" spans="2:7" ht="14.4" thickTop="1" thickBot="1">
      <c r="B145" s="240">
        <v>20203</v>
      </c>
      <c r="C145" s="262" t="s">
        <v>655</v>
      </c>
      <c r="D145" s="398">
        <v>7</v>
      </c>
      <c r="E145" s="398">
        <v>8</v>
      </c>
      <c r="F145" s="398">
        <f t="shared" si="5"/>
        <v>15</v>
      </c>
      <c r="G145" s="341">
        <f t="shared" si="4"/>
        <v>7.5316328580036151E-4</v>
      </c>
    </row>
    <row r="146" spans="2:7" ht="14.4" thickTop="1" thickBot="1">
      <c r="B146" s="240">
        <v>20204</v>
      </c>
      <c r="C146" s="262" t="s">
        <v>695</v>
      </c>
      <c r="D146" s="398">
        <v>9</v>
      </c>
      <c r="E146" s="398">
        <v>14</v>
      </c>
      <c r="F146" s="398">
        <f t="shared" si="5"/>
        <v>23</v>
      </c>
      <c r="G146" s="341">
        <f t="shared" si="4"/>
        <v>1.1548503715605543E-3</v>
      </c>
    </row>
    <row r="147" spans="2:7" ht="14.4" thickTop="1" thickBot="1">
      <c r="B147" s="240">
        <v>20205</v>
      </c>
      <c r="C147" s="262" t="s">
        <v>696</v>
      </c>
      <c r="D147" s="398">
        <v>25</v>
      </c>
      <c r="E147" s="398">
        <v>21</v>
      </c>
      <c r="F147" s="398">
        <f t="shared" si="5"/>
        <v>46</v>
      </c>
      <c r="G147" s="341">
        <f t="shared" si="4"/>
        <v>2.3097007431211085E-3</v>
      </c>
    </row>
    <row r="148" spans="2:7" ht="14.4" thickTop="1" thickBot="1">
      <c r="B148" s="240">
        <v>20206</v>
      </c>
      <c r="C148" s="262" t="s">
        <v>18</v>
      </c>
      <c r="D148" s="398">
        <v>10</v>
      </c>
      <c r="E148" s="398">
        <v>14</v>
      </c>
      <c r="F148" s="398">
        <f t="shared" si="5"/>
        <v>24</v>
      </c>
      <c r="G148" s="341">
        <f t="shared" si="4"/>
        <v>1.2050612572805785E-3</v>
      </c>
    </row>
    <row r="149" spans="2:7" ht="14.4" thickTop="1" thickBot="1">
      <c r="B149" s="240">
        <v>20207</v>
      </c>
      <c r="C149" s="262" t="s">
        <v>63</v>
      </c>
      <c r="D149" s="398">
        <v>9</v>
      </c>
      <c r="E149" s="398">
        <v>17</v>
      </c>
      <c r="F149" s="398">
        <f t="shared" si="5"/>
        <v>26</v>
      </c>
      <c r="G149" s="341">
        <f t="shared" si="4"/>
        <v>1.3054830287206266E-3</v>
      </c>
    </row>
    <row r="150" spans="2:7" ht="14.4" thickTop="1" thickBot="1">
      <c r="B150" s="240">
        <v>20208</v>
      </c>
      <c r="C150" s="262" t="s">
        <v>697</v>
      </c>
      <c r="D150" s="398">
        <v>12</v>
      </c>
      <c r="E150" s="398">
        <v>17</v>
      </c>
      <c r="F150" s="398">
        <f t="shared" si="5"/>
        <v>29</v>
      </c>
      <c r="G150" s="341">
        <f t="shared" si="4"/>
        <v>1.456115685880699E-3</v>
      </c>
    </row>
    <row r="151" spans="2:7" ht="14.4" thickTop="1" thickBot="1">
      <c r="B151" s="240">
        <v>20209</v>
      </c>
      <c r="C151" s="262" t="s">
        <v>698</v>
      </c>
      <c r="D151" s="398">
        <v>17</v>
      </c>
      <c r="E151" s="398">
        <v>17</v>
      </c>
      <c r="F151" s="398">
        <f t="shared" si="5"/>
        <v>34</v>
      </c>
      <c r="G151" s="341">
        <f t="shared" si="4"/>
        <v>1.7071701144808194E-3</v>
      </c>
    </row>
    <row r="152" spans="2:7" ht="14.4" thickTop="1" thickBot="1">
      <c r="B152" s="240">
        <v>20210</v>
      </c>
      <c r="C152" s="262" t="s">
        <v>699</v>
      </c>
      <c r="D152" s="398">
        <v>10</v>
      </c>
      <c r="E152" s="398">
        <v>19</v>
      </c>
      <c r="F152" s="398">
        <f t="shared" si="5"/>
        <v>29</v>
      </c>
      <c r="G152" s="341">
        <f t="shared" si="4"/>
        <v>1.456115685880699E-3</v>
      </c>
    </row>
    <row r="153" spans="2:7" ht="14.4" thickTop="1" thickBot="1">
      <c r="B153" s="240">
        <v>20211</v>
      </c>
      <c r="C153" s="262" t="s">
        <v>645</v>
      </c>
      <c r="D153" s="398">
        <v>15</v>
      </c>
      <c r="E153" s="398">
        <v>17</v>
      </c>
      <c r="F153" s="398">
        <f t="shared" si="5"/>
        <v>32</v>
      </c>
      <c r="G153" s="341">
        <f t="shared" si="4"/>
        <v>1.6067483430407712E-3</v>
      </c>
    </row>
    <row r="154" spans="2:7" ht="14.4" thickTop="1" thickBot="1">
      <c r="B154" s="240">
        <v>20212</v>
      </c>
      <c r="C154" s="262" t="s">
        <v>700</v>
      </c>
      <c r="D154" s="398">
        <v>1</v>
      </c>
      <c r="E154" s="398">
        <v>1</v>
      </c>
      <c r="F154" s="398">
        <f t="shared" si="5"/>
        <v>2</v>
      </c>
      <c r="G154" s="341">
        <f t="shared" si="4"/>
        <v>1.004217714400482E-4</v>
      </c>
    </row>
    <row r="155" spans="2:7" ht="14.4" thickTop="1" thickBot="1">
      <c r="B155" s="240">
        <v>20213</v>
      </c>
      <c r="C155" s="262" t="s">
        <v>701</v>
      </c>
      <c r="D155" s="398">
        <v>41</v>
      </c>
      <c r="E155" s="398">
        <v>40</v>
      </c>
      <c r="F155" s="398">
        <f t="shared" si="5"/>
        <v>81</v>
      </c>
      <c r="G155" s="341">
        <f t="shared" si="4"/>
        <v>4.0670817433219519E-3</v>
      </c>
    </row>
    <row r="156" spans="2:7" ht="14.4" thickTop="1" thickBot="1">
      <c r="B156" s="240">
        <v>20214</v>
      </c>
      <c r="C156" s="262" t="s">
        <v>619</v>
      </c>
      <c r="D156" s="398">
        <v>20</v>
      </c>
      <c r="E156" s="398">
        <v>23</v>
      </c>
      <c r="F156" s="398">
        <f t="shared" si="5"/>
        <v>43</v>
      </c>
      <c r="G156" s="341">
        <f t="shared" si="4"/>
        <v>2.1590680859610366E-3</v>
      </c>
    </row>
    <row r="157" spans="2:7" ht="14.4" thickTop="1" thickBot="1">
      <c r="B157" s="240">
        <v>20301</v>
      </c>
      <c r="C157" s="262" t="s">
        <v>702</v>
      </c>
      <c r="D157" s="398">
        <v>22</v>
      </c>
      <c r="E157" s="398">
        <v>13</v>
      </c>
      <c r="F157" s="398">
        <f t="shared" si="5"/>
        <v>35</v>
      </c>
      <c r="G157" s="341">
        <f t="shared" si="4"/>
        <v>1.7573810002008436E-3</v>
      </c>
    </row>
    <row r="158" spans="2:7" ht="14.4" thickTop="1" thickBot="1">
      <c r="B158" s="240">
        <v>20302</v>
      </c>
      <c r="C158" s="262" t="s">
        <v>63</v>
      </c>
      <c r="D158" s="398">
        <v>10</v>
      </c>
      <c r="E158" s="398">
        <v>12</v>
      </c>
      <c r="F158" s="398">
        <f t="shared" si="5"/>
        <v>22</v>
      </c>
      <c r="G158" s="341">
        <f t="shared" si="4"/>
        <v>1.1046394858405303E-3</v>
      </c>
    </row>
    <row r="159" spans="2:7" ht="14.4" thickTop="1" thickBot="1">
      <c r="B159" s="240">
        <v>20303</v>
      </c>
      <c r="C159" s="262" t="s">
        <v>16</v>
      </c>
      <c r="D159" s="398">
        <v>9</v>
      </c>
      <c r="E159" s="398">
        <v>21</v>
      </c>
      <c r="F159" s="398">
        <f t="shared" si="5"/>
        <v>30</v>
      </c>
      <c r="G159" s="341">
        <f t="shared" si="4"/>
        <v>1.506326571600723E-3</v>
      </c>
    </row>
    <row r="160" spans="2:7" ht="14.4" thickTop="1" thickBot="1">
      <c r="B160" s="240">
        <v>20304</v>
      </c>
      <c r="C160" s="262" t="s">
        <v>703</v>
      </c>
      <c r="D160" s="398">
        <v>18</v>
      </c>
      <c r="E160" s="398">
        <v>10</v>
      </c>
      <c r="F160" s="398">
        <f t="shared" si="5"/>
        <v>28</v>
      </c>
      <c r="G160" s="341">
        <f t="shared" si="4"/>
        <v>1.4059048001606748E-3</v>
      </c>
    </row>
    <row r="161" spans="2:7" ht="14.4" thickTop="1" thickBot="1">
      <c r="B161" s="240">
        <v>20305</v>
      </c>
      <c r="C161" s="262" t="s">
        <v>704</v>
      </c>
      <c r="D161" s="398">
        <v>13</v>
      </c>
      <c r="E161" s="398">
        <v>11</v>
      </c>
      <c r="F161" s="398">
        <f t="shared" si="5"/>
        <v>24</v>
      </c>
      <c r="G161" s="341">
        <f t="shared" si="4"/>
        <v>1.2050612572805785E-3</v>
      </c>
    </row>
    <row r="162" spans="2:7" ht="14.4" thickTop="1" thickBot="1">
      <c r="B162" s="240">
        <v>20307</v>
      </c>
      <c r="C162" s="262" t="s">
        <v>706</v>
      </c>
      <c r="D162" s="398">
        <v>102</v>
      </c>
      <c r="E162" s="398">
        <v>24</v>
      </c>
      <c r="F162" s="398">
        <f t="shared" si="5"/>
        <v>126</v>
      </c>
      <c r="G162" s="341">
        <f t="shared" si="4"/>
        <v>6.3265716007230369E-3</v>
      </c>
    </row>
    <row r="163" spans="2:7" ht="14.4" thickTop="1" thickBot="1">
      <c r="B163" s="240">
        <v>20308</v>
      </c>
      <c r="C163" s="262" t="s">
        <v>707</v>
      </c>
      <c r="D163" s="398">
        <v>15</v>
      </c>
      <c r="E163" s="398">
        <v>19</v>
      </c>
      <c r="F163" s="398">
        <f t="shared" si="5"/>
        <v>34</v>
      </c>
      <c r="G163" s="341">
        <f t="shared" si="4"/>
        <v>1.7071701144808194E-3</v>
      </c>
    </row>
    <row r="164" spans="2:7" ht="14.4" thickTop="1" thickBot="1">
      <c r="B164" s="240">
        <v>20401</v>
      </c>
      <c r="C164" s="262" t="s">
        <v>46</v>
      </c>
      <c r="D164" s="398">
        <v>10</v>
      </c>
      <c r="E164" s="398">
        <v>4</v>
      </c>
      <c r="F164" s="398">
        <f t="shared" si="5"/>
        <v>14</v>
      </c>
      <c r="G164" s="341">
        <f t="shared" si="4"/>
        <v>7.0295240008033742E-4</v>
      </c>
    </row>
    <row r="165" spans="2:7" ht="14.4" thickTop="1" thickBot="1">
      <c r="B165" s="240">
        <v>20402</v>
      </c>
      <c r="C165" s="262" t="s">
        <v>708</v>
      </c>
      <c r="D165" s="398">
        <v>3</v>
      </c>
      <c r="E165" s="398">
        <v>1</v>
      </c>
      <c r="F165" s="398">
        <f t="shared" si="5"/>
        <v>4</v>
      </c>
      <c r="G165" s="341">
        <f t="shared" si="4"/>
        <v>2.008435428800964E-4</v>
      </c>
    </row>
    <row r="166" spans="2:7" ht="14.4" thickTop="1" thickBot="1">
      <c r="B166" s="240">
        <v>20403</v>
      </c>
      <c r="C166" s="262" t="s">
        <v>709</v>
      </c>
      <c r="D166" s="398">
        <v>9</v>
      </c>
      <c r="E166" s="398">
        <v>4</v>
      </c>
      <c r="F166" s="398">
        <f t="shared" si="5"/>
        <v>13</v>
      </c>
      <c r="G166" s="341">
        <f t="shared" si="4"/>
        <v>6.5274151436031332E-4</v>
      </c>
    </row>
    <row r="167" spans="2:7" ht="14.4" thickTop="1" thickBot="1">
      <c r="B167" s="240">
        <v>20404</v>
      </c>
      <c r="C167" s="262" t="s">
        <v>710</v>
      </c>
      <c r="D167" s="398">
        <v>8</v>
      </c>
      <c r="E167" s="398">
        <v>12</v>
      </c>
      <c r="F167" s="398">
        <f t="shared" si="5"/>
        <v>20</v>
      </c>
      <c r="G167" s="341">
        <f t="shared" si="4"/>
        <v>1.0042177144004821E-3</v>
      </c>
    </row>
    <row r="168" spans="2:7" ht="14.4" thickTop="1" thickBot="1">
      <c r="B168" s="240">
        <v>20501</v>
      </c>
      <c r="C168" s="262" t="s">
        <v>47</v>
      </c>
      <c r="D168" s="398">
        <v>2</v>
      </c>
      <c r="E168" s="398">
        <v>6</v>
      </c>
      <c r="F168" s="398">
        <f t="shared" si="5"/>
        <v>8</v>
      </c>
      <c r="G168" s="341">
        <f t="shared" si="4"/>
        <v>4.016870857601928E-4</v>
      </c>
    </row>
    <row r="169" spans="2:7" ht="14.4" thickTop="1" thickBot="1">
      <c r="B169" s="240">
        <v>20502</v>
      </c>
      <c r="C169" s="262" t="s">
        <v>711</v>
      </c>
      <c r="D169" s="398">
        <v>5</v>
      </c>
      <c r="E169" s="398">
        <v>6</v>
      </c>
      <c r="F169" s="398">
        <f t="shared" si="5"/>
        <v>11</v>
      </c>
      <c r="G169" s="341">
        <f t="shared" si="4"/>
        <v>5.5231974292026514E-4</v>
      </c>
    </row>
    <row r="170" spans="2:7" ht="14.4" thickTop="1" thickBot="1">
      <c r="B170" s="240">
        <v>20503</v>
      </c>
      <c r="C170" s="262" t="s">
        <v>665</v>
      </c>
      <c r="D170" s="398">
        <v>5</v>
      </c>
      <c r="E170" s="398">
        <v>3</v>
      </c>
      <c r="F170" s="398">
        <f t="shared" si="5"/>
        <v>8</v>
      </c>
      <c r="G170" s="341">
        <f t="shared" si="4"/>
        <v>4.016870857601928E-4</v>
      </c>
    </row>
    <row r="171" spans="2:7" ht="14.4" thickTop="1" thickBot="1">
      <c r="B171" s="240">
        <v>20504</v>
      </c>
      <c r="C171" s="262" t="s">
        <v>63</v>
      </c>
      <c r="D171" s="398">
        <v>5</v>
      </c>
      <c r="E171" s="398">
        <v>2</v>
      </c>
      <c r="F171" s="398">
        <f t="shared" si="5"/>
        <v>7</v>
      </c>
      <c r="G171" s="341">
        <f t="shared" si="4"/>
        <v>3.5147620004016871E-4</v>
      </c>
    </row>
    <row r="172" spans="2:7" ht="14.4" thickTop="1" thickBot="1">
      <c r="B172" s="240">
        <v>20505</v>
      </c>
      <c r="C172" s="262" t="s">
        <v>645</v>
      </c>
      <c r="D172" s="398">
        <v>3</v>
      </c>
      <c r="E172" s="398">
        <v>2</v>
      </c>
      <c r="F172" s="398">
        <f t="shared" si="5"/>
        <v>5</v>
      </c>
      <c r="G172" s="341">
        <f t="shared" si="4"/>
        <v>2.5105442860012052E-4</v>
      </c>
    </row>
    <row r="173" spans="2:7" ht="14.4" thickTop="1" thickBot="1">
      <c r="B173" s="240">
        <v>20506</v>
      </c>
      <c r="C173" s="262" t="s">
        <v>16</v>
      </c>
      <c r="D173" s="398">
        <v>7</v>
      </c>
      <c r="E173" s="398">
        <v>4</v>
      </c>
      <c r="F173" s="398">
        <f t="shared" si="5"/>
        <v>11</v>
      </c>
      <c r="G173" s="341">
        <f t="shared" si="4"/>
        <v>5.5231974292026514E-4</v>
      </c>
    </row>
    <row r="174" spans="2:7" ht="14.4" thickTop="1" thickBot="1">
      <c r="B174" s="240">
        <v>20507</v>
      </c>
      <c r="C174" s="262" t="s">
        <v>712</v>
      </c>
      <c r="D174" s="398">
        <v>5</v>
      </c>
      <c r="E174" s="398">
        <v>3</v>
      </c>
      <c r="F174" s="398">
        <f t="shared" si="5"/>
        <v>8</v>
      </c>
      <c r="G174" s="341">
        <f t="shared" si="4"/>
        <v>4.016870857601928E-4</v>
      </c>
    </row>
    <row r="175" spans="2:7" ht="14.4" thickTop="1" thickBot="1">
      <c r="B175" s="240">
        <v>20508</v>
      </c>
      <c r="C175" s="262" t="s">
        <v>713</v>
      </c>
      <c r="D175" s="398">
        <v>0</v>
      </c>
      <c r="E175" s="398">
        <v>1</v>
      </c>
      <c r="F175" s="398">
        <f t="shared" si="5"/>
        <v>1</v>
      </c>
      <c r="G175" s="341">
        <f t="shared" si="4"/>
        <v>5.02108857200241E-5</v>
      </c>
    </row>
    <row r="176" spans="2:7" ht="14.4" thickTop="1" thickBot="1">
      <c r="B176" s="240">
        <v>20601</v>
      </c>
      <c r="C176" s="262" t="s">
        <v>48</v>
      </c>
      <c r="D176" s="398">
        <v>18</v>
      </c>
      <c r="E176" s="398">
        <v>23</v>
      </c>
      <c r="F176" s="398">
        <f t="shared" si="5"/>
        <v>41</v>
      </c>
      <c r="G176" s="341">
        <f t="shared" si="4"/>
        <v>2.0586463145209882E-3</v>
      </c>
    </row>
    <row r="177" spans="2:7" ht="14.4" thickTop="1" thickBot="1">
      <c r="B177" s="240">
        <v>20602</v>
      </c>
      <c r="C177" s="262" t="s">
        <v>600</v>
      </c>
      <c r="D177" s="398">
        <v>5</v>
      </c>
      <c r="E177" s="398">
        <v>109</v>
      </c>
      <c r="F177" s="398">
        <f t="shared" si="5"/>
        <v>114</v>
      </c>
      <c r="G177" s="341">
        <f t="shared" si="4"/>
        <v>5.7240409720827473E-3</v>
      </c>
    </row>
    <row r="178" spans="2:7" ht="14.4" thickTop="1" thickBot="1">
      <c r="B178" s="240">
        <v>20603</v>
      </c>
      <c r="C178" s="262" t="s">
        <v>16</v>
      </c>
      <c r="D178" s="398">
        <v>6</v>
      </c>
      <c r="E178" s="398">
        <v>5</v>
      </c>
      <c r="F178" s="398">
        <f t="shared" si="5"/>
        <v>11</v>
      </c>
      <c r="G178" s="341">
        <f t="shared" si="4"/>
        <v>5.5231974292026514E-4</v>
      </c>
    </row>
    <row r="179" spans="2:7" ht="14.4" thickTop="1" thickBot="1">
      <c r="B179" s="240">
        <v>20604</v>
      </c>
      <c r="C179" s="262" t="s">
        <v>714</v>
      </c>
      <c r="D179" s="398">
        <v>5</v>
      </c>
      <c r="E179" s="398">
        <v>9</v>
      </c>
      <c r="F179" s="398">
        <f t="shared" si="5"/>
        <v>14</v>
      </c>
      <c r="G179" s="341">
        <f t="shared" si="4"/>
        <v>7.0295240008033742E-4</v>
      </c>
    </row>
    <row r="180" spans="2:7" ht="14.4" thickTop="1" thickBot="1">
      <c r="B180" s="240">
        <v>20605</v>
      </c>
      <c r="C180" s="262" t="s">
        <v>661</v>
      </c>
      <c r="D180" s="398">
        <v>4</v>
      </c>
      <c r="E180" s="398">
        <v>8</v>
      </c>
      <c r="F180" s="398">
        <f t="shared" si="5"/>
        <v>12</v>
      </c>
      <c r="G180" s="341">
        <f t="shared" si="4"/>
        <v>6.0253062864028923E-4</v>
      </c>
    </row>
    <row r="181" spans="2:7" ht="14.4" thickTop="1" thickBot="1">
      <c r="B181" s="240">
        <v>20606</v>
      </c>
      <c r="C181" s="262" t="s">
        <v>655</v>
      </c>
      <c r="D181" s="398">
        <v>5</v>
      </c>
      <c r="E181" s="398">
        <v>7</v>
      </c>
      <c r="F181" s="398">
        <f t="shared" si="5"/>
        <v>12</v>
      </c>
      <c r="G181" s="341">
        <f t="shared" si="4"/>
        <v>6.0253062864028923E-4</v>
      </c>
    </row>
    <row r="182" spans="2:7" ht="14.4" thickTop="1" thickBot="1">
      <c r="B182" s="240">
        <v>20607</v>
      </c>
      <c r="C182" s="262" t="s">
        <v>715</v>
      </c>
      <c r="D182" s="398">
        <v>3</v>
      </c>
      <c r="E182" s="398">
        <v>3</v>
      </c>
      <c r="F182" s="398">
        <f t="shared" si="5"/>
        <v>6</v>
      </c>
      <c r="G182" s="341">
        <f t="shared" si="4"/>
        <v>3.0126531432014462E-4</v>
      </c>
    </row>
    <row r="183" spans="2:7" ht="14.4" thickTop="1" thickBot="1">
      <c r="B183" s="240">
        <v>20608</v>
      </c>
      <c r="C183" s="262" t="s">
        <v>716</v>
      </c>
      <c r="D183" s="398">
        <v>2</v>
      </c>
      <c r="E183" s="398">
        <v>8</v>
      </c>
      <c r="F183" s="398">
        <f t="shared" si="5"/>
        <v>10</v>
      </c>
      <c r="G183" s="341">
        <f t="shared" si="4"/>
        <v>5.0210885720024104E-4</v>
      </c>
    </row>
    <row r="184" spans="2:7" ht="14.4" thickTop="1" thickBot="1">
      <c r="B184" s="240">
        <v>20701</v>
      </c>
      <c r="C184" s="262" t="s">
        <v>49</v>
      </c>
      <c r="D184" s="398">
        <v>0</v>
      </c>
      <c r="E184" s="398">
        <v>0</v>
      </c>
      <c r="F184" s="398">
        <f t="shared" si="5"/>
        <v>0</v>
      </c>
      <c r="G184" s="341">
        <f t="shared" si="4"/>
        <v>0</v>
      </c>
    </row>
    <row r="185" spans="2:7" ht="14.4" thickTop="1" thickBot="1">
      <c r="B185" s="240">
        <v>20702</v>
      </c>
      <c r="C185" s="262" t="s">
        <v>717</v>
      </c>
      <c r="D185" s="398">
        <v>13</v>
      </c>
      <c r="E185" s="398">
        <v>7</v>
      </c>
      <c r="F185" s="398">
        <f t="shared" si="5"/>
        <v>20</v>
      </c>
      <c r="G185" s="341">
        <f t="shared" si="4"/>
        <v>1.0042177144004821E-3</v>
      </c>
    </row>
    <row r="186" spans="2:7" ht="14.4" thickTop="1" thickBot="1">
      <c r="B186" s="240">
        <v>20703</v>
      </c>
      <c r="C186" s="262" t="s">
        <v>79</v>
      </c>
      <c r="D186" s="398">
        <v>5</v>
      </c>
      <c r="E186" s="398">
        <v>6</v>
      </c>
      <c r="F186" s="398">
        <f t="shared" si="5"/>
        <v>11</v>
      </c>
      <c r="G186" s="341">
        <f t="shared" si="4"/>
        <v>5.5231974292026514E-4</v>
      </c>
    </row>
    <row r="187" spans="2:7" ht="14.4" thickTop="1" thickBot="1">
      <c r="B187" s="240">
        <v>20704</v>
      </c>
      <c r="C187" s="262" t="s">
        <v>611</v>
      </c>
      <c r="D187" s="398">
        <v>2</v>
      </c>
      <c r="E187" s="398">
        <v>5</v>
      </c>
      <c r="F187" s="398">
        <f t="shared" si="5"/>
        <v>7</v>
      </c>
      <c r="G187" s="341">
        <f t="shared" si="4"/>
        <v>3.5147620004016871E-4</v>
      </c>
    </row>
    <row r="188" spans="2:7" ht="14.4" thickTop="1" thickBot="1">
      <c r="B188" s="240">
        <v>20705</v>
      </c>
      <c r="C188" s="262" t="s">
        <v>718</v>
      </c>
      <c r="D188" s="398">
        <v>4</v>
      </c>
      <c r="E188" s="398">
        <v>4</v>
      </c>
      <c r="F188" s="398">
        <f t="shared" si="5"/>
        <v>8</v>
      </c>
      <c r="G188" s="341">
        <f t="shared" si="4"/>
        <v>4.016870857601928E-4</v>
      </c>
    </row>
    <row r="189" spans="2:7" ht="14.4" thickTop="1" thickBot="1">
      <c r="B189" s="240">
        <v>20706</v>
      </c>
      <c r="C189" s="262" t="s">
        <v>1367</v>
      </c>
      <c r="D189" s="398">
        <v>7</v>
      </c>
      <c r="E189" s="398">
        <v>10</v>
      </c>
      <c r="F189" s="398">
        <f t="shared" si="5"/>
        <v>17</v>
      </c>
      <c r="G189" s="341">
        <f t="shared" si="4"/>
        <v>8.535850572404097E-4</v>
      </c>
    </row>
    <row r="190" spans="2:7" ht="14.4" thickTop="1" thickBot="1">
      <c r="B190" s="240">
        <v>20707</v>
      </c>
      <c r="C190" s="262" t="s">
        <v>719</v>
      </c>
      <c r="D190" s="398">
        <v>0</v>
      </c>
      <c r="E190" s="398">
        <v>3</v>
      </c>
      <c r="F190" s="398">
        <f t="shared" si="5"/>
        <v>3</v>
      </c>
      <c r="G190" s="341">
        <f t="shared" si="4"/>
        <v>1.5063265716007231E-4</v>
      </c>
    </row>
    <row r="191" spans="2:7" ht="14.4" thickTop="1" thickBot="1">
      <c r="B191" s="240">
        <v>20801</v>
      </c>
      <c r="C191" s="262" t="s">
        <v>663</v>
      </c>
      <c r="D191" s="398">
        <v>7</v>
      </c>
      <c r="E191" s="398">
        <v>9</v>
      </c>
      <c r="F191" s="398">
        <f t="shared" si="5"/>
        <v>16</v>
      </c>
      <c r="G191" s="341">
        <f t="shared" si="4"/>
        <v>8.0337417152038561E-4</v>
      </c>
    </row>
    <row r="192" spans="2:7" ht="14.4" thickTop="1" thickBot="1">
      <c r="B192" s="240">
        <v>20802</v>
      </c>
      <c r="C192" s="262" t="s">
        <v>655</v>
      </c>
      <c r="D192" s="398">
        <v>6</v>
      </c>
      <c r="E192" s="398">
        <v>5</v>
      </c>
      <c r="F192" s="398">
        <f t="shared" si="5"/>
        <v>11</v>
      </c>
      <c r="G192" s="341">
        <f t="shared" si="4"/>
        <v>5.5231974292026514E-4</v>
      </c>
    </row>
    <row r="193" spans="2:7" ht="14.4" thickTop="1" thickBot="1">
      <c r="B193" s="240">
        <v>20803</v>
      </c>
      <c r="C193" s="262" t="s">
        <v>18</v>
      </c>
      <c r="D193" s="398">
        <v>6</v>
      </c>
      <c r="E193" s="398">
        <v>11</v>
      </c>
      <c r="F193" s="398">
        <f t="shared" si="5"/>
        <v>17</v>
      </c>
      <c r="G193" s="341">
        <f t="shared" si="4"/>
        <v>8.535850572404097E-4</v>
      </c>
    </row>
    <row r="194" spans="2:7" ht="14.4" thickTop="1" thickBot="1">
      <c r="B194" s="240">
        <v>20804</v>
      </c>
      <c r="C194" s="262" t="s">
        <v>720</v>
      </c>
      <c r="D194" s="398">
        <v>3</v>
      </c>
      <c r="E194" s="398">
        <v>8</v>
      </c>
      <c r="F194" s="398">
        <f t="shared" si="5"/>
        <v>11</v>
      </c>
      <c r="G194" s="341">
        <f t="shared" si="4"/>
        <v>5.5231974292026514E-4</v>
      </c>
    </row>
    <row r="195" spans="2:7" ht="14.4" thickTop="1" thickBot="1">
      <c r="B195" s="240">
        <v>20805</v>
      </c>
      <c r="C195" s="262" t="s">
        <v>721</v>
      </c>
      <c r="D195" s="398">
        <v>5</v>
      </c>
      <c r="E195" s="398">
        <v>5</v>
      </c>
      <c r="F195" s="398">
        <f t="shared" si="5"/>
        <v>10</v>
      </c>
      <c r="G195" s="341">
        <f t="shared" si="4"/>
        <v>5.0210885720024104E-4</v>
      </c>
    </row>
    <row r="196" spans="2:7" ht="14.4" thickTop="1" thickBot="1">
      <c r="B196" s="240">
        <v>20901</v>
      </c>
      <c r="C196" s="262" t="s">
        <v>51</v>
      </c>
      <c r="D196" s="398">
        <v>23</v>
      </c>
      <c r="E196" s="398">
        <v>141</v>
      </c>
      <c r="F196" s="398">
        <f t="shared" si="5"/>
        <v>164</v>
      </c>
      <c r="G196" s="341">
        <f t="shared" si="4"/>
        <v>8.2345852580839526E-3</v>
      </c>
    </row>
    <row r="197" spans="2:7" ht="14.4" thickTop="1" thickBot="1">
      <c r="B197" s="240">
        <v>20902</v>
      </c>
      <c r="C197" s="262" t="s">
        <v>722</v>
      </c>
      <c r="D197" s="398">
        <v>4</v>
      </c>
      <c r="E197" s="398">
        <v>4</v>
      </c>
      <c r="F197" s="398">
        <f t="shared" si="5"/>
        <v>8</v>
      </c>
      <c r="G197" s="341">
        <f t="shared" si="4"/>
        <v>4.016870857601928E-4</v>
      </c>
    </row>
    <row r="198" spans="2:7" ht="14.4" thickTop="1" thickBot="1">
      <c r="B198" s="240">
        <v>20903</v>
      </c>
      <c r="C198" s="262" t="s">
        <v>723</v>
      </c>
      <c r="D198" s="398">
        <v>3</v>
      </c>
      <c r="E198" s="398">
        <v>3</v>
      </c>
      <c r="F198" s="398">
        <f t="shared" si="5"/>
        <v>6</v>
      </c>
      <c r="G198" s="341">
        <f t="shared" ref="G198:G242" si="6">+F198/$F$496</f>
        <v>3.0126531432014462E-4</v>
      </c>
    </row>
    <row r="199" spans="2:7" ht="14.4" thickTop="1" thickBot="1">
      <c r="B199" s="240">
        <v>20904</v>
      </c>
      <c r="C199" s="262" t="s">
        <v>724</v>
      </c>
      <c r="D199" s="398">
        <v>18</v>
      </c>
      <c r="E199" s="398">
        <v>32</v>
      </c>
      <c r="F199" s="398">
        <f t="shared" ref="F199:F262" si="7">+D199+E199</f>
        <v>50</v>
      </c>
      <c r="G199" s="341">
        <f t="shared" si="6"/>
        <v>2.5105442860012049E-3</v>
      </c>
    </row>
    <row r="200" spans="2:7" ht="14.4" thickTop="1" thickBot="1">
      <c r="B200" s="240">
        <v>20905</v>
      </c>
      <c r="C200" s="262" t="s">
        <v>725</v>
      </c>
      <c r="D200" s="398">
        <v>5</v>
      </c>
      <c r="E200" s="398">
        <v>7</v>
      </c>
      <c r="F200" s="398">
        <f t="shared" si="7"/>
        <v>12</v>
      </c>
      <c r="G200" s="341">
        <f t="shared" si="6"/>
        <v>6.0253062864028923E-4</v>
      </c>
    </row>
    <row r="201" spans="2:7" ht="14.4" thickTop="1" thickBot="1">
      <c r="B201" s="240">
        <v>21001</v>
      </c>
      <c r="C201" s="262" t="s">
        <v>726</v>
      </c>
      <c r="D201" s="398">
        <v>71</v>
      </c>
      <c r="E201" s="398">
        <v>88</v>
      </c>
      <c r="F201" s="398">
        <f t="shared" si="7"/>
        <v>159</v>
      </c>
      <c r="G201" s="341">
        <f t="shared" si="6"/>
        <v>7.9835308294838314E-3</v>
      </c>
    </row>
    <row r="202" spans="2:7" ht="14.4" thickTop="1" thickBot="1">
      <c r="B202" s="240">
        <v>21002</v>
      </c>
      <c r="C202" s="262" t="s">
        <v>727</v>
      </c>
      <c r="D202" s="398">
        <v>78</v>
      </c>
      <c r="E202" s="398">
        <v>85</v>
      </c>
      <c r="F202" s="398">
        <f t="shared" si="7"/>
        <v>163</v>
      </c>
      <c r="G202" s="341">
        <f t="shared" si="6"/>
        <v>8.1843743723639291E-3</v>
      </c>
    </row>
    <row r="203" spans="2:7" ht="14.4" thickTop="1" thickBot="1">
      <c r="B203" s="240">
        <v>21003</v>
      </c>
      <c r="C203" s="262" t="s">
        <v>728</v>
      </c>
      <c r="D203" s="398">
        <v>0</v>
      </c>
      <c r="E203" s="398">
        <v>1</v>
      </c>
      <c r="F203" s="398">
        <f t="shared" si="7"/>
        <v>1</v>
      </c>
      <c r="G203" s="341">
        <f t="shared" si="6"/>
        <v>5.02108857200241E-5</v>
      </c>
    </row>
    <row r="204" spans="2:7" ht="14.4" thickTop="1" thickBot="1">
      <c r="B204" s="240">
        <v>21004</v>
      </c>
      <c r="C204" s="262" t="s">
        <v>729</v>
      </c>
      <c r="D204" s="398">
        <v>104</v>
      </c>
      <c r="E204" s="398">
        <v>119</v>
      </c>
      <c r="F204" s="398">
        <f t="shared" si="7"/>
        <v>223</v>
      </c>
      <c r="G204" s="341">
        <f t="shared" si="6"/>
        <v>1.1197027515565375E-2</v>
      </c>
    </row>
    <row r="205" spans="2:7" ht="14.4" thickTop="1" thickBot="1">
      <c r="B205" s="240">
        <v>21005</v>
      </c>
      <c r="C205" s="262" t="s">
        <v>730</v>
      </c>
      <c r="D205" s="398">
        <v>41</v>
      </c>
      <c r="E205" s="398">
        <v>38</v>
      </c>
      <c r="F205" s="398">
        <f t="shared" si="7"/>
        <v>79</v>
      </c>
      <c r="G205" s="341">
        <f t="shared" si="6"/>
        <v>3.9666599718819039E-3</v>
      </c>
    </row>
    <row r="206" spans="2:7" ht="14.4" thickTop="1" thickBot="1">
      <c r="B206" s="240">
        <v>21006</v>
      </c>
      <c r="C206" s="262" t="s">
        <v>731</v>
      </c>
      <c r="D206" s="398">
        <v>120</v>
      </c>
      <c r="E206" s="398">
        <v>117</v>
      </c>
      <c r="F206" s="398">
        <f t="shared" si="7"/>
        <v>237</v>
      </c>
      <c r="G206" s="341">
        <f t="shared" si="6"/>
        <v>1.1899979915645712E-2</v>
      </c>
    </row>
    <row r="207" spans="2:7" ht="14.4" thickTop="1" thickBot="1">
      <c r="B207" s="240">
        <v>21007</v>
      </c>
      <c r="C207" s="262" t="s">
        <v>732</v>
      </c>
      <c r="D207" s="398">
        <v>52</v>
      </c>
      <c r="E207" s="398">
        <v>47</v>
      </c>
      <c r="F207" s="398">
        <f t="shared" si="7"/>
        <v>99</v>
      </c>
      <c r="G207" s="341">
        <f t="shared" si="6"/>
        <v>4.9708776862823862E-3</v>
      </c>
    </row>
    <row r="208" spans="2:7" ht="14.4" thickTop="1" thickBot="1">
      <c r="B208" s="240">
        <v>21008</v>
      </c>
      <c r="C208" s="262" t="s">
        <v>733</v>
      </c>
      <c r="D208" s="398">
        <v>33</v>
      </c>
      <c r="E208" s="398">
        <v>33</v>
      </c>
      <c r="F208" s="398">
        <f t="shared" si="7"/>
        <v>66</v>
      </c>
      <c r="G208" s="341">
        <f t="shared" si="6"/>
        <v>3.3139184575215908E-3</v>
      </c>
    </row>
    <row r="209" spans="2:7" ht="14.4" thickTop="1" thickBot="1">
      <c r="B209" s="240">
        <v>21009</v>
      </c>
      <c r="C209" s="262" t="s">
        <v>734</v>
      </c>
      <c r="D209" s="398">
        <v>27</v>
      </c>
      <c r="E209" s="398">
        <v>34</v>
      </c>
      <c r="F209" s="398">
        <f t="shared" si="7"/>
        <v>61</v>
      </c>
      <c r="G209" s="341">
        <f t="shared" si="6"/>
        <v>3.06286402892147E-3</v>
      </c>
    </row>
    <row r="210" spans="2:7" ht="14.4" thickTop="1" thickBot="1">
      <c r="B210" s="240">
        <v>21010</v>
      </c>
      <c r="C210" s="262" t="s">
        <v>735</v>
      </c>
      <c r="D210" s="398">
        <v>6</v>
      </c>
      <c r="E210" s="398">
        <v>8</v>
      </c>
      <c r="F210" s="398">
        <f t="shared" si="7"/>
        <v>14</v>
      </c>
      <c r="G210" s="341">
        <f t="shared" si="6"/>
        <v>7.0295240008033742E-4</v>
      </c>
    </row>
    <row r="211" spans="2:7" ht="14.4" thickTop="1" thickBot="1">
      <c r="B211" s="240">
        <v>21011</v>
      </c>
      <c r="C211" s="262" t="s">
        <v>736</v>
      </c>
      <c r="D211" s="398">
        <v>38</v>
      </c>
      <c r="E211" s="398">
        <v>48</v>
      </c>
      <c r="F211" s="398">
        <f t="shared" si="7"/>
        <v>86</v>
      </c>
      <c r="G211" s="341">
        <f t="shared" si="6"/>
        <v>4.3181361719220731E-3</v>
      </c>
    </row>
    <row r="212" spans="2:7" ht="14.4" thickTop="1" thickBot="1">
      <c r="B212" s="240">
        <v>21012</v>
      </c>
      <c r="C212" s="262" t="s">
        <v>624</v>
      </c>
      <c r="D212" s="398">
        <v>13</v>
      </c>
      <c r="E212" s="398">
        <v>16</v>
      </c>
      <c r="F212" s="398">
        <f t="shared" si="7"/>
        <v>29</v>
      </c>
      <c r="G212" s="341">
        <f t="shared" si="6"/>
        <v>1.456115685880699E-3</v>
      </c>
    </row>
    <row r="213" spans="2:7" ht="14.4" thickTop="1" thickBot="1">
      <c r="B213" s="240">
        <v>21013</v>
      </c>
      <c r="C213" s="262" t="s">
        <v>737</v>
      </c>
      <c r="D213" s="398">
        <v>97</v>
      </c>
      <c r="E213" s="398">
        <v>132</v>
      </c>
      <c r="F213" s="398">
        <f t="shared" si="7"/>
        <v>229</v>
      </c>
      <c r="G213" s="341">
        <f t="shared" si="6"/>
        <v>1.149829282988552E-2</v>
      </c>
    </row>
    <row r="214" spans="2:7" ht="14.4" thickTop="1" thickBot="1">
      <c r="B214" s="240">
        <v>21101</v>
      </c>
      <c r="C214" s="262" t="s">
        <v>738</v>
      </c>
      <c r="D214" s="398">
        <v>2</v>
      </c>
      <c r="E214" s="398">
        <v>3</v>
      </c>
      <c r="F214" s="398">
        <f t="shared" si="7"/>
        <v>5</v>
      </c>
      <c r="G214" s="341">
        <f t="shared" si="6"/>
        <v>2.5105442860012052E-4</v>
      </c>
    </row>
    <row r="215" spans="2:7" ht="14.4" thickTop="1" thickBot="1">
      <c r="B215" s="240">
        <v>21102</v>
      </c>
      <c r="C215" s="262" t="s">
        <v>739</v>
      </c>
      <c r="D215" s="398">
        <v>9</v>
      </c>
      <c r="E215" s="398">
        <v>4</v>
      </c>
      <c r="F215" s="398">
        <f t="shared" si="7"/>
        <v>13</v>
      </c>
      <c r="G215" s="341">
        <f t="shared" si="6"/>
        <v>6.5274151436031332E-4</v>
      </c>
    </row>
    <row r="216" spans="2:7" ht="14.4" thickTop="1" thickBot="1">
      <c r="B216" s="240">
        <v>21103</v>
      </c>
      <c r="C216" s="262" t="s">
        <v>740</v>
      </c>
      <c r="D216" s="398">
        <v>2</v>
      </c>
      <c r="E216" s="398">
        <v>4</v>
      </c>
      <c r="F216" s="398">
        <f t="shared" si="7"/>
        <v>6</v>
      </c>
      <c r="G216" s="341">
        <f t="shared" si="6"/>
        <v>3.0126531432014462E-4</v>
      </c>
    </row>
    <row r="217" spans="2:7" ht="14.4" thickTop="1" thickBot="1">
      <c r="B217" s="240">
        <v>21104</v>
      </c>
      <c r="C217" s="262" t="s">
        <v>633</v>
      </c>
      <c r="D217" s="398">
        <v>5</v>
      </c>
      <c r="E217" s="398">
        <v>3</v>
      </c>
      <c r="F217" s="398">
        <f t="shared" si="7"/>
        <v>8</v>
      </c>
      <c r="G217" s="341">
        <f t="shared" si="6"/>
        <v>4.016870857601928E-4</v>
      </c>
    </row>
    <row r="218" spans="2:7" ht="14.4" thickTop="1" thickBot="1">
      <c r="B218" s="240">
        <v>21105</v>
      </c>
      <c r="C218" s="262" t="s">
        <v>741</v>
      </c>
      <c r="D218" s="398">
        <v>5</v>
      </c>
      <c r="E218" s="398">
        <v>3</v>
      </c>
      <c r="F218" s="398">
        <f t="shared" si="7"/>
        <v>8</v>
      </c>
      <c r="G218" s="341">
        <f t="shared" si="6"/>
        <v>4.016870857601928E-4</v>
      </c>
    </row>
    <row r="219" spans="2:7" ht="14.4" thickTop="1" thickBot="1">
      <c r="B219" s="240">
        <v>21106</v>
      </c>
      <c r="C219" s="262" t="s">
        <v>592</v>
      </c>
      <c r="D219" s="398">
        <v>1</v>
      </c>
      <c r="E219" s="398">
        <v>0</v>
      </c>
      <c r="F219" s="398">
        <f t="shared" si="7"/>
        <v>1</v>
      </c>
      <c r="G219" s="341">
        <f t="shared" si="6"/>
        <v>5.02108857200241E-5</v>
      </c>
    </row>
    <row r="220" spans="2:7" ht="14.4" thickTop="1" thickBot="1">
      <c r="B220" s="240">
        <v>21107</v>
      </c>
      <c r="C220" s="262" t="s">
        <v>742</v>
      </c>
      <c r="D220" s="398">
        <v>4</v>
      </c>
      <c r="E220" s="398">
        <v>2</v>
      </c>
      <c r="F220" s="398">
        <f t="shared" si="7"/>
        <v>6</v>
      </c>
      <c r="G220" s="341">
        <f t="shared" si="6"/>
        <v>3.0126531432014462E-4</v>
      </c>
    </row>
    <row r="221" spans="2:7" ht="14.4" thickTop="1" thickBot="1">
      <c r="B221" s="240">
        <v>21201</v>
      </c>
      <c r="C221" s="262" t="s">
        <v>743</v>
      </c>
      <c r="D221" s="398">
        <v>9</v>
      </c>
      <c r="E221" s="398">
        <v>6</v>
      </c>
      <c r="F221" s="398">
        <f t="shared" si="7"/>
        <v>15</v>
      </c>
      <c r="G221" s="341">
        <f t="shared" si="6"/>
        <v>7.5316328580036151E-4</v>
      </c>
    </row>
    <row r="222" spans="2:7" ht="14.4" thickTop="1" thickBot="1">
      <c r="B222" s="240">
        <v>21202</v>
      </c>
      <c r="C222" s="262" t="s">
        <v>744</v>
      </c>
      <c r="D222" s="398">
        <v>9</v>
      </c>
      <c r="E222" s="398">
        <v>6</v>
      </c>
      <c r="F222" s="398">
        <f t="shared" si="7"/>
        <v>15</v>
      </c>
      <c r="G222" s="341">
        <f t="shared" si="6"/>
        <v>7.5316328580036151E-4</v>
      </c>
    </row>
    <row r="223" spans="2:7" ht="14.4" thickTop="1" thickBot="1">
      <c r="B223" s="240">
        <v>21203</v>
      </c>
      <c r="C223" s="262" t="s">
        <v>745</v>
      </c>
      <c r="D223" s="398">
        <v>0</v>
      </c>
      <c r="E223" s="398">
        <v>1</v>
      </c>
      <c r="F223" s="398">
        <f t="shared" si="7"/>
        <v>1</v>
      </c>
      <c r="G223" s="341">
        <f t="shared" si="6"/>
        <v>5.02108857200241E-5</v>
      </c>
    </row>
    <row r="224" spans="2:7" ht="14.4" thickTop="1" thickBot="1">
      <c r="B224" s="240">
        <v>21204</v>
      </c>
      <c r="C224" s="262" t="s">
        <v>663</v>
      </c>
      <c r="D224" s="398">
        <v>8</v>
      </c>
      <c r="E224" s="398">
        <v>4</v>
      </c>
      <c r="F224" s="398">
        <f t="shared" si="7"/>
        <v>12</v>
      </c>
      <c r="G224" s="341">
        <f t="shared" si="6"/>
        <v>6.0253062864028923E-4</v>
      </c>
    </row>
    <row r="225" spans="2:7" ht="14.4" thickTop="1" thickBot="1">
      <c r="B225" s="240">
        <v>21205</v>
      </c>
      <c r="C225" s="262" t="s">
        <v>746</v>
      </c>
      <c r="D225" s="398">
        <v>2</v>
      </c>
      <c r="E225" s="398">
        <v>3</v>
      </c>
      <c r="F225" s="398">
        <f t="shared" si="7"/>
        <v>5</v>
      </c>
      <c r="G225" s="341">
        <f t="shared" si="6"/>
        <v>2.5105442860012052E-4</v>
      </c>
    </row>
    <row r="226" spans="2:7" ht="14.4" thickTop="1" thickBot="1">
      <c r="B226" s="240">
        <v>21301</v>
      </c>
      <c r="C226" s="262" t="s">
        <v>55</v>
      </c>
      <c r="D226" s="398">
        <v>132</v>
      </c>
      <c r="E226" s="398">
        <v>115</v>
      </c>
      <c r="F226" s="398">
        <f t="shared" si="7"/>
        <v>247</v>
      </c>
      <c r="G226" s="341">
        <f t="shared" si="6"/>
        <v>1.2402088772845953E-2</v>
      </c>
    </row>
    <row r="227" spans="2:7" ht="14.4" thickTop="1" thickBot="1">
      <c r="B227" s="240">
        <v>21302</v>
      </c>
      <c r="C227" s="262" t="s">
        <v>747</v>
      </c>
      <c r="D227" s="398">
        <v>44</v>
      </c>
      <c r="E227" s="398">
        <v>39</v>
      </c>
      <c r="F227" s="398">
        <f t="shared" si="7"/>
        <v>83</v>
      </c>
      <c r="G227" s="341">
        <f t="shared" si="6"/>
        <v>4.1675035147620007E-3</v>
      </c>
    </row>
    <row r="228" spans="2:7" ht="14.4" thickTop="1" thickBot="1">
      <c r="B228" s="240">
        <v>21303</v>
      </c>
      <c r="C228" s="262" t="s">
        <v>748</v>
      </c>
      <c r="D228" s="398">
        <v>112</v>
      </c>
      <c r="E228" s="398">
        <v>109</v>
      </c>
      <c r="F228" s="398">
        <f t="shared" si="7"/>
        <v>221</v>
      </c>
      <c r="G228" s="341">
        <f t="shared" si="6"/>
        <v>1.1096605744125326E-2</v>
      </c>
    </row>
    <row r="229" spans="2:7" ht="14.4" thickTop="1" thickBot="1">
      <c r="B229" s="240">
        <v>21304</v>
      </c>
      <c r="C229" s="262" t="s">
        <v>749</v>
      </c>
      <c r="D229" s="398">
        <v>35</v>
      </c>
      <c r="E229" s="398">
        <v>36</v>
      </c>
      <c r="F229" s="398">
        <f t="shared" si="7"/>
        <v>71</v>
      </c>
      <c r="G229" s="341">
        <f t="shared" si="6"/>
        <v>3.5649728861217112E-3</v>
      </c>
    </row>
    <row r="230" spans="2:7" ht="14.4" thickTop="1" thickBot="1">
      <c r="B230" s="240">
        <v>21305</v>
      </c>
      <c r="C230" s="262" t="s">
        <v>750</v>
      </c>
      <c r="D230" s="398">
        <v>67</v>
      </c>
      <c r="E230" s="398">
        <v>62</v>
      </c>
      <c r="F230" s="398">
        <f t="shared" si="7"/>
        <v>129</v>
      </c>
      <c r="G230" s="341">
        <f t="shared" si="6"/>
        <v>6.4772042578831093E-3</v>
      </c>
    </row>
    <row r="231" spans="2:7" ht="14.4" thickTop="1" thickBot="1">
      <c r="B231" s="240">
        <v>21306</v>
      </c>
      <c r="C231" s="262" t="s">
        <v>751</v>
      </c>
      <c r="D231" s="398">
        <v>45</v>
      </c>
      <c r="E231" s="398">
        <v>36</v>
      </c>
      <c r="F231" s="398">
        <f t="shared" si="7"/>
        <v>81</v>
      </c>
      <c r="G231" s="341">
        <f t="shared" si="6"/>
        <v>4.0670817433219519E-3</v>
      </c>
    </row>
    <row r="232" spans="2:7" ht="14.4" thickTop="1" thickBot="1">
      <c r="B232" s="240">
        <v>21307</v>
      </c>
      <c r="C232" s="262" t="s">
        <v>752</v>
      </c>
      <c r="D232" s="398">
        <v>48</v>
      </c>
      <c r="E232" s="398">
        <v>52</v>
      </c>
      <c r="F232" s="398">
        <f t="shared" si="7"/>
        <v>100</v>
      </c>
      <c r="G232" s="341">
        <f t="shared" si="6"/>
        <v>5.0210885720024098E-3</v>
      </c>
    </row>
    <row r="233" spans="2:7" ht="14.4" thickTop="1" thickBot="1">
      <c r="B233" s="240">
        <v>21308</v>
      </c>
      <c r="C233" s="262" t="s">
        <v>753</v>
      </c>
      <c r="D233" s="398">
        <v>23</v>
      </c>
      <c r="E233" s="398">
        <v>24</v>
      </c>
      <c r="F233" s="398">
        <f t="shared" si="7"/>
        <v>47</v>
      </c>
      <c r="G233" s="341">
        <f t="shared" si="6"/>
        <v>2.3599116288411329E-3</v>
      </c>
    </row>
    <row r="234" spans="2:7" ht="14.4" thickTop="1" thickBot="1">
      <c r="B234" s="240">
        <v>21401</v>
      </c>
      <c r="C234" s="262" t="s">
        <v>56</v>
      </c>
      <c r="D234" s="398">
        <v>54</v>
      </c>
      <c r="E234" s="398">
        <v>88</v>
      </c>
      <c r="F234" s="398">
        <f t="shared" si="7"/>
        <v>142</v>
      </c>
      <c r="G234" s="341">
        <f t="shared" si="6"/>
        <v>7.1299457722434224E-3</v>
      </c>
    </row>
    <row r="235" spans="2:7" ht="14.4" thickTop="1" thickBot="1">
      <c r="B235" s="240">
        <v>21402</v>
      </c>
      <c r="C235" s="262" t="s">
        <v>754</v>
      </c>
      <c r="D235" s="398">
        <v>13</v>
      </c>
      <c r="E235" s="398">
        <v>14</v>
      </c>
      <c r="F235" s="398">
        <f t="shared" si="7"/>
        <v>27</v>
      </c>
      <c r="G235" s="341">
        <f t="shared" si="6"/>
        <v>1.3556939144406506E-3</v>
      </c>
    </row>
    <row r="236" spans="2:7" ht="14.4" thickTop="1" thickBot="1">
      <c r="B236" s="240">
        <v>21403</v>
      </c>
      <c r="C236" s="262" t="s">
        <v>755</v>
      </c>
      <c r="D236" s="398">
        <v>24</v>
      </c>
      <c r="E236" s="398">
        <v>30</v>
      </c>
      <c r="F236" s="398">
        <f t="shared" si="7"/>
        <v>54</v>
      </c>
      <c r="G236" s="341">
        <f t="shared" si="6"/>
        <v>2.7113878288813013E-3</v>
      </c>
    </row>
    <row r="237" spans="2:7" ht="14.4" thickTop="1" thickBot="1">
      <c r="B237" s="240">
        <v>21404</v>
      </c>
      <c r="C237" s="262" t="s">
        <v>756</v>
      </c>
      <c r="D237" s="398">
        <v>17</v>
      </c>
      <c r="E237" s="398">
        <v>21</v>
      </c>
      <c r="F237" s="398">
        <f t="shared" si="7"/>
        <v>38</v>
      </c>
      <c r="G237" s="341">
        <f t="shared" si="6"/>
        <v>1.9080136573609158E-3</v>
      </c>
    </row>
    <row r="238" spans="2:7" ht="14.4" thickTop="1" thickBot="1">
      <c r="B238" s="240">
        <v>21501</v>
      </c>
      <c r="C238" s="262" t="s">
        <v>18</v>
      </c>
      <c r="D238" s="398">
        <v>48</v>
      </c>
      <c r="E238" s="398">
        <v>153</v>
      </c>
      <c r="F238" s="398">
        <f t="shared" si="7"/>
        <v>201</v>
      </c>
      <c r="G238" s="341">
        <f t="shared" si="6"/>
        <v>1.0092388029724845E-2</v>
      </c>
    </row>
    <row r="239" spans="2:7" ht="14.4" thickTop="1" thickBot="1">
      <c r="B239" s="240">
        <v>21502</v>
      </c>
      <c r="C239" s="262" t="s">
        <v>728</v>
      </c>
      <c r="D239" s="398">
        <v>14</v>
      </c>
      <c r="E239" s="398">
        <v>31</v>
      </c>
      <c r="F239" s="398">
        <f t="shared" si="7"/>
        <v>45</v>
      </c>
      <c r="G239" s="341">
        <f t="shared" si="6"/>
        <v>2.2594898574010845E-3</v>
      </c>
    </row>
    <row r="240" spans="2:7" ht="14.4" thickTop="1" thickBot="1">
      <c r="B240" s="240">
        <v>21503</v>
      </c>
      <c r="C240" s="262" t="s">
        <v>757</v>
      </c>
      <c r="D240" s="398">
        <v>4</v>
      </c>
      <c r="E240" s="398">
        <v>5</v>
      </c>
      <c r="F240" s="398">
        <f t="shared" si="7"/>
        <v>9</v>
      </c>
      <c r="G240" s="341">
        <f t="shared" si="6"/>
        <v>4.518979714802169E-4</v>
      </c>
    </row>
    <row r="241" spans="2:7" ht="14.4" thickTop="1" thickBot="1">
      <c r="B241" s="240">
        <v>21504</v>
      </c>
      <c r="C241" s="262" t="s">
        <v>758</v>
      </c>
      <c r="D241" s="398">
        <v>37</v>
      </c>
      <c r="E241" s="398">
        <v>48</v>
      </c>
      <c r="F241" s="398">
        <f t="shared" si="7"/>
        <v>85</v>
      </c>
      <c r="G241" s="341">
        <f t="shared" si="6"/>
        <v>4.2679252862020487E-3</v>
      </c>
    </row>
    <row r="242" spans="2:7" ht="14.4" thickTop="1" thickBot="1">
      <c r="B242" s="240">
        <v>21601</v>
      </c>
      <c r="C242" s="262" t="s">
        <v>705</v>
      </c>
      <c r="D242" s="398">
        <v>18</v>
      </c>
      <c r="E242" s="398">
        <v>22</v>
      </c>
      <c r="F242" s="398">
        <f t="shared" si="7"/>
        <v>40</v>
      </c>
      <c r="G242" s="341">
        <f t="shared" si="6"/>
        <v>2.0084354288009642E-3</v>
      </c>
    </row>
    <row r="243" spans="2:7" ht="14.4" thickTop="1" thickBot="1">
      <c r="B243" s="240">
        <v>21602</v>
      </c>
      <c r="C243" s="262" t="s">
        <v>847</v>
      </c>
      <c r="D243" s="398">
        <v>20</v>
      </c>
      <c r="E243" s="398">
        <v>20</v>
      </c>
      <c r="F243" s="398">
        <f t="shared" si="7"/>
        <v>40</v>
      </c>
      <c r="G243" s="341">
        <f t="shared" ref="G243:G244" si="8">+F243/$F$496</f>
        <v>2.0084354288009642E-3</v>
      </c>
    </row>
    <row r="244" spans="2:7" ht="14.4" thickTop="1" thickBot="1">
      <c r="B244" s="240">
        <v>21603</v>
      </c>
      <c r="C244" s="262" t="s">
        <v>1071</v>
      </c>
      <c r="D244" s="398">
        <v>13</v>
      </c>
      <c r="E244" s="398">
        <v>17</v>
      </c>
      <c r="F244" s="398">
        <f t="shared" si="7"/>
        <v>30</v>
      </c>
      <c r="G244" s="341">
        <f t="shared" si="8"/>
        <v>1.506326571600723E-3</v>
      </c>
    </row>
    <row r="245" spans="2:7" ht="14.4" thickTop="1" thickBot="1">
      <c r="B245" s="240">
        <v>30101</v>
      </c>
      <c r="C245" s="262" t="s">
        <v>759</v>
      </c>
      <c r="D245" s="398">
        <v>1</v>
      </c>
      <c r="E245" s="398">
        <v>3</v>
      </c>
      <c r="F245" s="398">
        <f t="shared" si="7"/>
        <v>4</v>
      </c>
      <c r="G245" s="341">
        <f t="shared" ref="G245:G308" si="9">+F245/$F$496</f>
        <v>2.008435428800964E-4</v>
      </c>
    </row>
    <row r="246" spans="2:7" ht="14.4" thickTop="1" thickBot="1">
      <c r="B246" s="240">
        <v>30102</v>
      </c>
      <c r="C246" s="262" t="s">
        <v>760</v>
      </c>
      <c r="D246" s="398">
        <v>5</v>
      </c>
      <c r="E246" s="398">
        <v>1</v>
      </c>
      <c r="F246" s="398">
        <f t="shared" si="7"/>
        <v>6</v>
      </c>
      <c r="G246" s="341">
        <f t="shared" si="9"/>
        <v>3.0126531432014462E-4</v>
      </c>
    </row>
    <row r="247" spans="2:7" ht="14.4" thickTop="1" thickBot="1">
      <c r="B247" s="240">
        <v>30103</v>
      </c>
      <c r="C247" s="262" t="s">
        <v>588</v>
      </c>
      <c r="D247" s="398">
        <v>3</v>
      </c>
      <c r="E247" s="398">
        <v>5</v>
      </c>
      <c r="F247" s="398">
        <f t="shared" si="7"/>
        <v>8</v>
      </c>
      <c r="G247" s="341">
        <f t="shared" si="9"/>
        <v>4.016870857601928E-4</v>
      </c>
    </row>
    <row r="248" spans="2:7" ht="14.4" thickTop="1" thickBot="1">
      <c r="B248" s="240">
        <v>30104</v>
      </c>
      <c r="C248" s="262" t="s">
        <v>761</v>
      </c>
      <c r="D248" s="398">
        <v>21</v>
      </c>
      <c r="E248" s="398">
        <v>175</v>
      </c>
      <c r="F248" s="398">
        <f t="shared" si="7"/>
        <v>196</v>
      </c>
      <c r="G248" s="341">
        <f t="shared" si="9"/>
        <v>9.8413336011247236E-3</v>
      </c>
    </row>
    <row r="249" spans="2:7" ht="14.4" thickTop="1" thickBot="1">
      <c r="B249" s="240">
        <v>30105</v>
      </c>
      <c r="C249" s="262" t="s">
        <v>762</v>
      </c>
      <c r="D249" s="398">
        <v>66</v>
      </c>
      <c r="E249" s="398">
        <v>106</v>
      </c>
      <c r="F249" s="398">
        <f t="shared" si="7"/>
        <v>172</v>
      </c>
      <c r="G249" s="341">
        <f t="shared" si="9"/>
        <v>8.6362723438441463E-3</v>
      </c>
    </row>
    <row r="250" spans="2:7" ht="14.4" thickTop="1" thickBot="1">
      <c r="B250" s="240">
        <v>30106</v>
      </c>
      <c r="C250" s="262" t="s">
        <v>763</v>
      </c>
      <c r="D250" s="398">
        <v>3</v>
      </c>
      <c r="E250" s="398">
        <v>3</v>
      </c>
      <c r="F250" s="398">
        <f t="shared" si="7"/>
        <v>6</v>
      </c>
      <c r="G250" s="341">
        <f t="shared" si="9"/>
        <v>3.0126531432014462E-4</v>
      </c>
    </row>
    <row r="251" spans="2:7" ht="14.4" thickTop="1" thickBot="1">
      <c r="B251" s="240">
        <v>30107</v>
      </c>
      <c r="C251" s="262" t="s">
        <v>764</v>
      </c>
      <c r="D251" s="398">
        <v>20</v>
      </c>
      <c r="E251" s="398">
        <v>9</v>
      </c>
      <c r="F251" s="398">
        <f t="shared" si="7"/>
        <v>29</v>
      </c>
      <c r="G251" s="341">
        <f t="shared" si="9"/>
        <v>1.456115685880699E-3</v>
      </c>
    </row>
    <row r="252" spans="2:7" ht="14.4" thickTop="1" thickBot="1">
      <c r="B252" s="240">
        <v>30108</v>
      </c>
      <c r="C252" s="262" t="s">
        <v>765</v>
      </c>
      <c r="D252" s="398">
        <v>6</v>
      </c>
      <c r="E252" s="398">
        <v>8</v>
      </c>
      <c r="F252" s="398">
        <f t="shared" si="7"/>
        <v>14</v>
      </c>
      <c r="G252" s="341">
        <f t="shared" si="9"/>
        <v>7.0295240008033742E-4</v>
      </c>
    </row>
    <row r="253" spans="2:7" ht="14.4" thickTop="1" thickBot="1">
      <c r="B253" s="240">
        <v>30109</v>
      </c>
      <c r="C253" s="262" t="s">
        <v>766</v>
      </c>
      <c r="D253" s="398">
        <v>24</v>
      </c>
      <c r="E253" s="398">
        <v>23</v>
      </c>
      <c r="F253" s="398">
        <f t="shared" si="7"/>
        <v>47</v>
      </c>
      <c r="G253" s="341">
        <f t="shared" si="9"/>
        <v>2.3599116288411329E-3</v>
      </c>
    </row>
    <row r="254" spans="2:7" ht="14.4" thickTop="1" thickBot="1">
      <c r="B254" s="240">
        <v>30110</v>
      </c>
      <c r="C254" s="262" t="s">
        <v>767</v>
      </c>
      <c r="D254" s="398">
        <v>4</v>
      </c>
      <c r="E254" s="398">
        <v>3</v>
      </c>
      <c r="F254" s="398">
        <f t="shared" si="7"/>
        <v>7</v>
      </c>
      <c r="G254" s="341">
        <f t="shared" si="9"/>
        <v>3.5147620004016871E-4</v>
      </c>
    </row>
    <row r="255" spans="2:7" ht="14.4" thickTop="1" thickBot="1">
      <c r="B255" s="240">
        <v>30111</v>
      </c>
      <c r="C255" s="262" t="s">
        <v>768</v>
      </c>
      <c r="D255" s="398">
        <v>7</v>
      </c>
      <c r="E255" s="398">
        <v>6</v>
      </c>
      <c r="F255" s="398">
        <f t="shared" si="7"/>
        <v>13</v>
      </c>
      <c r="G255" s="341">
        <f t="shared" si="9"/>
        <v>6.5274151436031332E-4</v>
      </c>
    </row>
    <row r="256" spans="2:7" ht="14.4" thickTop="1" thickBot="1">
      <c r="B256" s="240">
        <v>30201</v>
      </c>
      <c r="C256" s="262" t="s">
        <v>30</v>
      </c>
      <c r="D256" s="398">
        <v>22</v>
      </c>
      <c r="E256" s="398">
        <v>33</v>
      </c>
      <c r="F256" s="398">
        <f t="shared" si="7"/>
        <v>55</v>
      </c>
      <c r="G256" s="341">
        <f t="shared" si="9"/>
        <v>2.7615987146013257E-3</v>
      </c>
    </row>
    <row r="257" spans="2:7" ht="14.4" thickTop="1" thickBot="1">
      <c r="B257" s="240">
        <v>30202</v>
      </c>
      <c r="C257" s="262" t="s">
        <v>611</v>
      </c>
      <c r="D257" s="398">
        <v>14</v>
      </c>
      <c r="E257" s="398">
        <v>12</v>
      </c>
      <c r="F257" s="398">
        <f t="shared" si="7"/>
        <v>26</v>
      </c>
      <c r="G257" s="341">
        <f t="shared" si="9"/>
        <v>1.3054830287206266E-3</v>
      </c>
    </row>
    <row r="258" spans="2:7" ht="14.4" thickTop="1" thickBot="1">
      <c r="B258" s="240">
        <v>30203</v>
      </c>
      <c r="C258" s="262" t="s">
        <v>769</v>
      </c>
      <c r="D258" s="398">
        <v>7</v>
      </c>
      <c r="E258" s="398">
        <v>5</v>
      </c>
      <c r="F258" s="398">
        <f t="shared" si="7"/>
        <v>12</v>
      </c>
      <c r="G258" s="341">
        <f t="shared" si="9"/>
        <v>6.0253062864028923E-4</v>
      </c>
    </row>
    <row r="259" spans="2:7" ht="14.4" thickTop="1" thickBot="1">
      <c r="B259" s="240">
        <v>30204</v>
      </c>
      <c r="C259" s="262" t="s">
        <v>770</v>
      </c>
      <c r="D259" s="398">
        <v>7</v>
      </c>
      <c r="E259" s="398">
        <v>7</v>
      </c>
      <c r="F259" s="398">
        <f t="shared" si="7"/>
        <v>14</v>
      </c>
      <c r="G259" s="341">
        <f t="shared" si="9"/>
        <v>7.0295240008033742E-4</v>
      </c>
    </row>
    <row r="260" spans="2:7" ht="14.4" thickTop="1" thickBot="1">
      <c r="B260" s="240">
        <v>30205</v>
      </c>
      <c r="C260" s="262" t="s">
        <v>771</v>
      </c>
      <c r="D260" s="398">
        <v>42</v>
      </c>
      <c r="E260" s="398">
        <v>45</v>
      </c>
      <c r="F260" s="398">
        <f t="shared" si="7"/>
        <v>87</v>
      </c>
      <c r="G260" s="341">
        <f t="shared" si="9"/>
        <v>4.3683470576420967E-3</v>
      </c>
    </row>
    <row r="261" spans="2:7" ht="14.4" thickTop="1" thickBot="1">
      <c r="B261" s="240">
        <v>30206</v>
      </c>
      <c r="C261" s="262" t="s">
        <v>1072</v>
      </c>
      <c r="D261" s="398">
        <v>3</v>
      </c>
      <c r="E261" s="398">
        <v>4</v>
      </c>
      <c r="F261" s="398">
        <f t="shared" si="7"/>
        <v>7</v>
      </c>
      <c r="G261" s="341">
        <f t="shared" si="9"/>
        <v>3.5147620004016871E-4</v>
      </c>
    </row>
    <row r="262" spans="2:7" ht="14.4" thickTop="1" thickBot="1">
      <c r="B262" s="240">
        <v>30301</v>
      </c>
      <c r="C262" s="262" t="s">
        <v>772</v>
      </c>
      <c r="D262" s="398">
        <v>4</v>
      </c>
      <c r="E262" s="398">
        <v>3</v>
      </c>
      <c r="F262" s="398">
        <f t="shared" si="7"/>
        <v>7</v>
      </c>
      <c r="G262" s="341">
        <f t="shared" si="9"/>
        <v>3.5147620004016871E-4</v>
      </c>
    </row>
    <row r="263" spans="2:7" ht="14.4" thickTop="1" thickBot="1">
      <c r="B263" s="240">
        <v>30302</v>
      </c>
      <c r="C263" s="262" t="s">
        <v>773</v>
      </c>
      <c r="D263" s="398">
        <v>10</v>
      </c>
      <c r="E263" s="398">
        <v>8</v>
      </c>
      <c r="F263" s="398">
        <f t="shared" ref="F263:F326" si="10">+D263+E263</f>
        <v>18</v>
      </c>
      <c r="G263" s="341">
        <f t="shared" si="9"/>
        <v>9.0379594296043379E-4</v>
      </c>
    </row>
    <row r="264" spans="2:7" ht="14.4" thickTop="1" thickBot="1">
      <c r="B264" s="240">
        <v>30303</v>
      </c>
      <c r="C264" s="262" t="s">
        <v>655</v>
      </c>
      <c r="D264" s="398">
        <v>4</v>
      </c>
      <c r="E264" s="398">
        <v>3</v>
      </c>
      <c r="F264" s="398">
        <f t="shared" si="10"/>
        <v>7</v>
      </c>
      <c r="G264" s="341">
        <f t="shared" si="9"/>
        <v>3.5147620004016871E-4</v>
      </c>
    </row>
    <row r="265" spans="2:7" ht="14.4" thickTop="1" thickBot="1">
      <c r="B265" s="240">
        <v>30304</v>
      </c>
      <c r="C265" s="262" t="s">
        <v>18</v>
      </c>
      <c r="D265" s="398">
        <v>5</v>
      </c>
      <c r="E265" s="398">
        <v>2</v>
      </c>
      <c r="F265" s="398">
        <f t="shared" si="10"/>
        <v>7</v>
      </c>
      <c r="G265" s="341">
        <f t="shared" si="9"/>
        <v>3.5147620004016871E-4</v>
      </c>
    </row>
    <row r="266" spans="2:7" ht="14.4" thickTop="1" thickBot="1">
      <c r="B266" s="240">
        <v>30305</v>
      </c>
      <c r="C266" s="262" t="s">
        <v>645</v>
      </c>
      <c r="D266" s="398">
        <v>6</v>
      </c>
      <c r="E266" s="398">
        <v>6</v>
      </c>
      <c r="F266" s="398">
        <f t="shared" si="10"/>
        <v>12</v>
      </c>
      <c r="G266" s="341">
        <f t="shared" si="9"/>
        <v>6.0253062864028923E-4</v>
      </c>
    </row>
    <row r="267" spans="2:7" ht="14.4" thickTop="1" thickBot="1">
      <c r="B267" s="240">
        <v>30306</v>
      </c>
      <c r="C267" s="262" t="s">
        <v>766</v>
      </c>
      <c r="D267" s="398">
        <v>2</v>
      </c>
      <c r="E267" s="398">
        <v>5</v>
      </c>
      <c r="F267" s="398">
        <f t="shared" si="10"/>
        <v>7</v>
      </c>
      <c r="G267" s="420">
        <f t="shared" si="9"/>
        <v>3.5147620004016871E-4</v>
      </c>
    </row>
    <row r="268" spans="2:7" ht="14.4" thickTop="1" thickBot="1">
      <c r="B268" s="240">
        <v>30307</v>
      </c>
      <c r="C268" s="262" t="s">
        <v>694</v>
      </c>
      <c r="D268" s="398">
        <v>1</v>
      </c>
      <c r="E268" s="398">
        <v>0</v>
      </c>
      <c r="F268" s="398">
        <f t="shared" si="10"/>
        <v>1</v>
      </c>
      <c r="G268" s="420">
        <f t="shared" si="9"/>
        <v>5.02108857200241E-5</v>
      </c>
    </row>
    <row r="269" spans="2:7" ht="14.4" thickTop="1" thickBot="1">
      <c r="B269" s="240">
        <v>30308</v>
      </c>
      <c r="C269" s="262" t="s">
        <v>774</v>
      </c>
      <c r="D269" s="398">
        <v>1</v>
      </c>
      <c r="E269" s="398">
        <v>0</v>
      </c>
      <c r="F269" s="398">
        <f t="shared" si="10"/>
        <v>1</v>
      </c>
      <c r="G269" s="341">
        <f t="shared" si="9"/>
        <v>5.02108857200241E-5</v>
      </c>
    </row>
    <row r="270" spans="2:7" ht="14.4" thickTop="1" thickBot="1">
      <c r="B270" s="240">
        <v>30401</v>
      </c>
      <c r="C270" s="262" t="s">
        <v>775</v>
      </c>
      <c r="D270" s="398">
        <v>6</v>
      </c>
      <c r="E270" s="398">
        <v>9</v>
      </c>
      <c r="F270" s="398">
        <f t="shared" si="10"/>
        <v>15</v>
      </c>
      <c r="G270" s="341">
        <f t="shared" si="9"/>
        <v>7.5316328580036151E-4</v>
      </c>
    </row>
    <row r="271" spans="2:7" ht="14.4" thickTop="1" thickBot="1">
      <c r="B271" s="240">
        <v>30402</v>
      </c>
      <c r="C271" s="262" t="s">
        <v>776</v>
      </c>
      <c r="D271" s="398">
        <v>15</v>
      </c>
      <c r="E271" s="398">
        <v>15</v>
      </c>
      <c r="F271" s="398">
        <f t="shared" si="10"/>
        <v>30</v>
      </c>
      <c r="G271" s="341">
        <f t="shared" si="9"/>
        <v>1.506326571600723E-3</v>
      </c>
    </row>
    <row r="272" spans="2:7" ht="14.4" thickTop="1" thickBot="1">
      <c r="B272" s="240">
        <v>30403</v>
      </c>
      <c r="C272" s="262" t="s">
        <v>680</v>
      </c>
      <c r="D272" s="398">
        <v>16</v>
      </c>
      <c r="E272" s="398">
        <v>12</v>
      </c>
      <c r="F272" s="398">
        <f t="shared" si="10"/>
        <v>28</v>
      </c>
      <c r="G272" s="341">
        <f t="shared" si="9"/>
        <v>1.4059048001606748E-3</v>
      </c>
    </row>
    <row r="273" spans="2:7" ht="14.4" thickTop="1" thickBot="1">
      <c r="B273" s="240">
        <v>30501</v>
      </c>
      <c r="C273" s="262" t="s">
        <v>59</v>
      </c>
      <c r="D273" s="398">
        <v>118</v>
      </c>
      <c r="E273" s="398">
        <v>31</v>
      </c>
      <c r="F273" s="398">
        <f t="shared" si="10"/>
        <v>149</v>
      </c>
      <c r="G273" s="341">
        <f t="shared" si="9"/>
        <v>7.4814219722835907E-3</v>
      </c>
    </row>
    <row r="274" spans="2:7" ht="14.4" thickTop="1" thickBot="1">
      <c r="B274" s="240">
        <v>30502</v>
      </c>
      <c r="C274" s="262" t="s">
        <v>777</v>
      </c>
      <c r="D274" s="398">
        <v>18</v>
      </c>
      <c r="E274" s="398">
        <v>21</v>
      </c>
      <c r="F274" s="398">
        <f t="shared" si="10"/>
        <v>39</v>
      </c>
      <c r="G274" s="341">
        <f t="shared" si="9"/>
        <v>1.9582245430809398E-3</v>
      </c>
    </row>
    <row r="275" spans="2:7" ht="14.4" thickTop="1" thickBot="1">
      <c r="B275" s="240">
        <v>30503</v>
      </c>
      <c r="C275" s="262" t="s">
        <v>778</v>
      </c>
      <c r="D275" s="398">
        <v>1</v>
      </c>
      <c r="E275" s="398">
        <v>0</v>
      </c>
      <c r="F275" s="398">
        <f t="shared" si="10"/>
        <v>1</v>
      </c>
      <c r="G275" s="341">
        <f t="shared" si="9"/>
        <v>5.02108857200241E-5</v>
      </c>
    </row>
    <row r="276" spans="2:7" ht="14.4" thickTop="1" thickBot="1">
      <c r="B276" s="240">
        <v>30504</v>
      </c>
      <c r="C276" s="262" t="s">
        <v>68</v>
      </c>
      <c r="D276" s="398">
        <v>5</v>
      </c>
      <c r="E276" s="398">
        <v>11</v>
      </c>
      <c r="F276" s="398">
        <f t="shared" si="10"/>
        <v>16</v>
      </c>
      <c r="G276" s="341">
        <f t="shared" si="9"/>
        <v>8.0337417152038561E-4</v>
      </c>
    </row>
    <row r="277" spans="2:7" ht="14.4" thickTop="1" thickBot="1">
      <c r="B277" s="240">
        <v>30505</v>
      </c>
      <c r="C277" s="262" t="s">
        <v>779</v>
      </c>
      <c r="D277" s="398">
        <v>27</v>
      </c>
      <c r="E277" s="398">
        <v>24</v>
      </c>
      <c r="F277" s="398">
        <f t="shared" si="10"/>
        <v>51</v>
      </c>
      <c r="G277" s="341">
        <f t="shared" si="9"/>
        <v>2.5607551717212293E-3</v>
      </c>
    </row>
    <row r="278" spans="2:7" ht="14.4" thickTop="1" thickBot="1">
      <c r="B278" s="240">
        <v>30506</v>
      </c>
      <c r="C278" s="262" t="s">
        <v>780</v>
      </c>
      <c r="D278" s="398">
        <v>23</v>
      </c>
      <c r="E278" s="398">
        <v>22</v>
      </c>
      <c r="F278" s="398">
        <f t="shared" si="10"/>
        <v>45</v>
      </c>
      <c r="G278" s="341">
        <f t="shared" si="9"/>
        <v>2.2594898574010845E-3</v>
      </c>
    </row>
    <row r="279" spans="2:7" ht="14.4" thickTop="1" thickBot="1">
      <c r="B279" s="240">
        <v>30507</v>
      </c>
      <c r="C279" s="262" t="s">
        <v>781</v>
      </c>
      <c r="D279" s="398">
        <v>6</v>
      </c>
      <c r="E279" s="398">
        <v>6</v>
      </c>
      <c r="F279" s="398">
        <f t="shared" si="10"/>
        <v>12</v>
      </c>
      <c r="G279" s="341">
        <f t="shared" si="9"/>
        <v>6.0253062864028923E-4</v>
      </c>
    </row>
    <row r="280" spans="2:7" ht="14.4" thickTop="1" thickBot="1">
      <c r="B280" s="240">
        <v>30508</v>
      </c>
      <c r="C280" s="262" t="s">
        <v>782</v>
      </c>
      <c r="D280" s="398">
        <v>6</v>
      </c>
      <c r="E280" s="398">
        <v>5</v>
      </c>
      <c r="F280" s="398">
        <f t="shared" si="10"/>
        <v>11</v>
      </c>
      <c r="G280" s="341">
        <f t="shared" si="9"/>
        <v>5.5231974292026514E-4</v>
      </c>
    </row>
    <row r="281" spans="2:7" ht="14.4" thickTop="1" thickBot="1">
      <c r="B281" s="240">
        <v>30509</v>
      </c>
      <c r="C281" s="262" t="s">
        <v>783</v>
      </c>
      <c r="D281" s="398">
        <v>6</v>
      </c>
      <c r="E281" s="398">
        <v>2</v>
      </c>
      <c r="F281" s="398">
        <f t="shared" si="10"/>
        <v>8</v>
      </c>
      <c r="G281" s="341">
        <f t="shared" si="9"/>
        <v>4.016870857601928E-4</v>
      </c>
    </row>
    <row r="282" spans="2:7" ht="14.4" thickTop="1" thickBot="1">
      <c r="B282" s="240">
        <v>30510</v>
      </c>
      <c r="C282" s="262" t="s">
        <v>784</v>
      </c>
      <c r="D282" s="398">
        <v>4</v>
      </c>
      <c r="E282" s="398">
        <v>1</v>
      </c>
      <c r="F282" s="398">
        <f t="shared" si="10"/>
        <v>5</v>
      </c>
      <c r="G282" s="341">
        <f t="shared" si="9"/>
        <v>2.5105442860012052E-4</v>
      </c>
    </row>
    <row r="283" spans="2:7" ht="14.4" thickTop="1" thickBot="1">
      <c r="B283" s="240">
        <v>30511</v>
      </c>
      <c r="C283" s="262" t="s">
        <v>785</v>
      </c>
      <c r="D283" s="398">
        <v>2</v>
      </c>
      <c r="E283" s="398">
        <v>8</v>
      </c>
      <c r="F283" s="398">
        <f t="shared" si="10"/>
        <v>10</v>
      </c>
      <c r="G283" s="341">
        <f t="shared" si="9"/>
        <v>5.0210885720024104E-4</v>
      </c>
    </row>
    <row r="284" spans="2:7" ht="14.4" thickTop="1" thickBot="1">
      <c r="B284" s="240">
        <v>30512</v>
      </c>
      <c r="C284" s="262" t="s">
        <v>786</v>
      </c>
      <c r="D284" s="398">
        <v>111</v>
      </c>
      <c r="E284" s="398">
        <v>208</v>
      </c>
      <c r="F284" s="398">
        <f t="shared" si="10"/>
        <v>319</v>
      </c>
      <c r="G284" s="341">
        <f t="shared" si="9"/>
        <v>1.601727254468769E-2</v>
      </c>
    </row>
    <row r="285" spans="2:7" ht="14.4" thickTop="1" thickBot="1">
      <c r="B285" s="240">
        <v>30601</v>
      </c>
      <c r="C285" s="262" t="s">
        <v>787</v>
      </c>
      <c r="D285" s="398">
        <v>8</v>
      </c>
      <c r="E285" s="398">
        <v>12</v>
      </c>
      <c r="F285" s="398">
        <f t="shared" si="10"/>
        <v>20</v>
      </c>
      <c r="G285" s="341">
        <f t="shared" si="9"/>
        <v>1.0042177144004821E-3</v>
      </c>
    </row>
    <row r="286" spans="2:7" ht="14.4" thickTop="1" thickBot="1">
      <c r="B286" s="240">
        <v>30602</v>
      </c>
      <c r="C286" s="262" t="s">
        <v>788</v>
      </c>
      <c r="D286" s="398">
        <v>21</v>
      </c>
      <c r="E286" s="398">
        <v>13</v>
      </c>
      <c r="F286" s="398">
        <f t="shared" si="10"/>
        <v>34</v>
      </c>
      <c r="G286" s="341">
        <f t="shared" si="9"/>
        <v>1.7071701144808194E-3</v>
      </c>
    </row>
    <row r="287" spans="2:7" ht="14.4" thickTop="1" thickBot="1">
      <c r="B287" s="240">
        <v>30603</v>
      </c>
      <c r="C287" s="262" t="s">
        <v>789</v>
      </c>
      <c r="D287" s="398">
        <v>5</v>
      </c>
      <c r="E287" s="398">
        <v>3</v>
      </c>
      <c r="F287" s="398">
        <f t="shared" si="10"/>
        <v>8</v>
      </c>
      <c r="G287" s="341">
        <f t="shared" si="9"/>
        <v>4.016870857601928E-4</v>
      </c>
    </row>
    <row r="288" spans="2:7" ht="14.4" thickTop="1" thickBot="1">
      <c r="B288" s="240">
        <v>30701</v>
      </c>
      <c r="C288" s="262" t="s">
        <v>18</v>
      </c>
      <c r="D288" s="398">
        <v>19</v>
      </c>
      <c r="E288" s="398">
        <v>15</v>
      </c>
      <c r="F288" s="398">
        <f t="shared" si="10"/>
        <v>34</v>
      </c>
      <c r="G288" s="341">
        <f t="shared" si="9"/>
        <v>1.7071701144808194E-3</v>
      </c>
    </row>
    <row r="289" spans="2:7" ht="14.4" thickTop="1" thickBot="1">
      <c r="B289" s="240">
        <v>30702</v>
      </c>
      <c r="C289" s="262" t="s">
        <v>790</v>
      </c>
      <c r="D289" s="398">
        <v>21</v>
      </c>
      <c r="E289" s="398">
        <v>8</v>
      </c>
      <c r="F289" s="398">
        <f t="shared" si="10"/>
        <v>29</v>
      </c>
      <c r="G289" s="341">
        <f t="shared" si="9"/>
        <v>1.456115685880699E-3</v>
      </c>
    </row>
    <row r="290" spans="2:7" ht="14.4" thickTop="1" thickBot="1">
      <c r="B290" s="240">
        <v>30703</v>
      </c>
      <c r="C290" s="262" t="s">
        <v>791</v>
      </c>
      <c r="D290" s="398">
        <v>2</v>
      </c>
      <c r="E290" s="398">
        <v>3</v>
      </c>
      <c r="F290" s="398">
        <f t="shared" si="10"/>
        <v>5</v>
      </c>
      <c r="G290" s="341">
        <f t="shared" si="9"/>
        <v>2.5105442860012052E-4</v>
      </c>
    </row>
    <row r="291" spans="2:7" ht="14.4" thickTop="1" thickBot="1">
      <c r="B291" s="240">
        <v>30704</v>
      </c>
      <c r="C291" s="262" t="s">
        <v>792</v>
      </c>
      <c r="D291" s="398">
        <v>2</v>
      </c>
      <c r="E291" s="398">
        <v>4</v>
      </c>
      <c r="F291" s="398">
        <f t="shared" si="10"/>
        <v>6</v>
      </c>
      <c r="G291" s="341">
        <f t="shared" si="9"/>
        <v>3.0126531432014462E-4</v>
      </c>
    </row>
    <row r="292" spans="2:7" ht="14.4" thickTop="1" thickBot="1">
      <c r="B292" s="240">
        <v>30705</v>
      </c>
      <c r="C292" s="262" t="s">
        <v>783</v>
      </c>
      <c r="D292" s="398">
        <v>5</v>
      </c>
      <c r="E292" s="398">
        <v>3</v>
      </c>
      <c r="F292" s="398">
        <f t="shared" si="10"/>
        <v>8</v>
      </c>
      <c r="G292" s="341">
        <f t="shared" si="9"/>
        <v>4.016870857601928E-4</v>
      </c>
    </row>
    <row r="293" spans="2:7" ht="14.4" thickTop="1" thickBot="1">
      <c r="B293" s="240">
        <v>30801</v>
      </c>
      <c r="C293" s="262" t="s">
        <v>793</v>
      </c>
      <c r="D293" s="398">
        <v>10</v>
      </c>
      <c r="E293" s="398">
        <v>14</v>
      </c>
      <c r="F293" s="398">
        <f t="shared" si="10"/>
        <v>24</v>
      </c>
      <c r="G293" s="341">
        <f t="shared" si="9"/>
        <v>1.2050612572805785E-3</v>
      </c>
    </row>
    <row r="294" spans="2:7" ht="14.4" thickTop="1" thickBot="1">
      <c r="B294" s="240">
        <v>30802</v>
      </c>
      <c r="C294" s="262" t="s">
        <v>63</v>
      </c>
      <c r="D294" s="398">
        <v>16</v>
      </c>
      <c r="E294" s="398">
        <v>13</v>
      </c>
      <c r="F294" s="398">
        <f t="shared" si="10"/>
        <v>29</v>
      </c>
      <c r="G294" s="341">
        <f t="shared" si="9"/>
        <v>1.456115685880699E-3</v>
      </c>
    </row>
    <row r="295" spans="2:7" ht="14.4" thickTop="1" thickBot="1">
      <c r="B295" s="240">
        <v>30803</v>
      </c>
      <c r="C295" s="262" t="s">
        <v>794</v>
      </c>
      <c r="D295" s="398">
        <v>10</v>
      </c>
      <c r="E295" s="398">
        <v>7</v>
      </c>
      <c r="F295" s="398">
        <f t="shared" si="10"/>
        <v>17</v>
      </c>
      <c r="G295" s="341">
        <f t="shared" si="9"/>
        <v>8.535850572404097E-4</v>
      </c>
    </row>
    <row r="296" spans="2:7" ht="14.4" thickTop="1" thickBot="1">
      <c r="B296" s="240">
        <v>30804</v>
      </c>
      <c r="C296" s="262" t="s">
        <v>795</v>
      </c>
      <c r="D296" s="398">
        <v>0</v>
      </c>
      <c r="E296" s="398">
        <v>1</v>
      </c>
      <c r="F296" s="398">
        <f t="shared" si="10"/>
        <v>1</v>
      </c>
      <c r="G296" s="341">
        <f t="shared" si="9"/>
        <v>5.02108857200241E-5</v>
      </c>
    </row>
    <row r="297" spans="2:7" ht="14.4" thickTop="1" thickBot="1">
      <c r="B297" s="240">
        <v>40101</v>
      </c>
      <c r="C297" s="262" t="s">
        <v>34</v>
      </c>
      <c r="D297" s="398">
        <v>1</v>
      </c>
      <c r="E297" s="398">
        <v>11</v>
      </c>
      <c r="F297" s="398">
        <f t="shared" si="10"/>
        <v>12</v>
      </c>
      <c r="G297" s="341">
        <f t="shared" si="9"/>
        <v>6.0253062864028923E-4</v>
      </c>
    </row>
    <row r="298" spans="2:7" ht="14.4" thickTop="1" thickBot="1">
      <c r="B298" s="240">
        <v>40102</v>
      </c>
      <c r="C298" s="262" t="s">
        <v>665</v>
      </c>
      <c r="D298" s="398">
        <v>4</v>
      </c>
      <c r="E298" s="398">
        <v>2</v>
      </c>
      <c r="F298" s="398">
        <f t="shared" si="10"/>
        <v>6</v>
      </c>
      <c r="G298" s="341">
        <f t="shared" si="9"/>
        <v>3.0126531432014462E-4</v>
      </c>
    </row>
    <row r="299" spans="2:7" ht="14.4" thickTop="1" thickBot="1">
      <c r="B299" s="240">
        <v>40103</v>
      </c>
      <c r="C299" s="262" t="s">
        <v>634</v>
      </c>
      <c r="D299" s="398">
        <v>6</v>
      </c>
      <c r="E299" s="398">
        <v>8</v>
      </c>
      <c r="F299" s="398">
        <f t="shared" si="10"/>
        <v>14</v>
      </c>
      <c r="G299" s="341">
        <f t="shared" si="9"/>
        <v>7.0295240008033742E-4</v>
      </c>
    </row>
    <row r="300" spans="2:7" ht="14.4" thickTop="1" thickBot="1">
      <c r="B300" s="240">
        <v>40104</v>
      </c>
      <c r="C300" s="262" t="s">
        <v>796</v>
      </c>
      <c r="D300" s="398">
        <v>6</v>
      </c>
      <c r="E300" s="398">
        <v>3</v>
      </c>
      <c r="F300" s="398">
        <f t="shared" si="10"/>
        <v>9</v>
      </c>
      <c r="G300" s="341">
        <f t="shared" si="9"/>
        <v>4.518979714802169E-4</v>
      </c>
    </row>
    <row r="301" spans="2:7" ht="14.4" thickTop="1" thickBot="1">
      <c r="B301" s="240">
        <v>40105</v>
      </c>
      <c r="C301" s="262" t="s">
        <v>797</v>
      </c>
      <c r="D301" s="398">
        <v>0</v>
      </c>
      <c r="E301" s="398">
        <v>0</v>
      </c>
      <c r="F301" s="398">
        <f t="shared" si="10"/>
        <v>0</v>
      </c>
      <c r="G301" s="341">
        <f t="shared" si="9"/>
        <v>0</v>
      </c>
    </row>
    <row r="302" spans="2:7" ht="14.4" thickTop="1" thickBot="1">
      <c r="B302" s="240">
        <v>40201</v>
      </c>
      <c r="C302" s="262" t="s">
        <v>35</v>
      </c>
      <c r="D302" s="398">
        <v>0</v>
      </c>
      <c r="E302" s="398">
        <v>5</v>
      </c>
      <c r="F302" s="398">
        <f t="shared" si="10"/>
        <v>5</v>
      </c>
      <c r="G302" s="341">
        <f t="shared" si="9"/>
        <v>2.5105442860012052E-4</v>
      </c>
    </row>
    <row r="303" spans="2:7" ht="14.4" thickTop="1" thickBot="1">
      <c r="B303" s="240">
        <v>40202</v>
      </c>
      <c r="C303" s="262" t="s">
        <v>663</v>
      </c>
      <c r="D303" s="398">
        <v>3</v>
      </c>
      <c r="E303" s="398">
        <v>0</v>
      </c>
      <c r="F303" s="398">
        <f t="shared" si="10"/>
        <v>3</v>
      </c>
      <c r="G303" s="341">
        <f t="shared" si="9"/>
        <v>1.5063265716007231E-4</v>
      </c>
    </row>
    <row r="304" spans="2:7" ht="14.4" thickTop="1" thickBot="1">
      <c r="B304" s="240">
        <v>40203</v>
      </c>
      <c r="C304" s="262" t="s">
        <v>64</v>
      </c>
      <c r="D304" s="398">
        <v>2</v>
      </c>
      <c r="E304" s="398">
        <v>1</v>
      </c>
      <c r="F304" s="398">
        <f t="shared" si="10"/>
        <v>3</v>
      </c>
      <c r="G304" s="341">
        <f t="shared" si="9"/>
        <v>1.5063265716007231E-4</v>
      </c>
    </row>
    <row r="305" spans="2:7" ht="14.4" thickTop="1" thickBot="1">
      <c r="B305" s="240">
        <v>40204</v>
      </c>
      <c r="C305" s="262" t="s">
        <v>703</v>
      </c>
      <c r="D305" s="398">
        <v>0</v>
      </c>
      <c r="E305" s="398">
        <v>0</v>
      </c>
      <c r="F305" s="398">
        <f t="shared" si="10"/>
        <v>0</v>
      </c>
      <c r="G305" s="341">
        <f t="shared" si="9"/>
        <v>0</v>
      </c>
    </row>
    <row r="306" spans="2:7" ht="14.4" thickTop="1" thickBot="1">
      <c r="B306" s="240">
        <v>40205</v>
      </c>
      <c r="C306" s="262" t="s">
        <v>798</v>
      </c>
      <c r="D306" s="398">
        <v>0</v>
      </c>
      <c r="E306" s="398">
        <v>0</v>
      </c>
      <c r="F306" s="398">
        <f t="shared" si="10"/>
        <v>0</v>
      </c>
      <c r="G306" s="341">
        <f t="shared" si="9"/>
        <v>0</v>
      </c>
    </row>
    <row r="307" spans="2:7" ht="14.4" thickTop="1" thickBot="1">
      <c r="B307" s="240">
        <v>40206</v>
      </c>
      <c r="C307" s="262" t="s">
        <v>799</v>
      </c>
      <c r="D307" s="398">
        <v>1</v>
      </c>
      <c r="E307" s="398">
        <v>0</v>
      </c>
      <c r="F307" s="398">
        <f t="shared" si="10"/>
        <v>1</v>
      </c>
      <c r="G307" s="341">
        <f t="shared" si="9"/>
        <v>5.02108857200241E-5</v>
      </c>
    </row>
    <row r="308" spans="2:7" ht="14.4" thickTop="1" thickBot="1">
      <c r="B308" s="240">
        <v>40301</v>
      </c>
      <c r="C308" s="262" t="s">
        <v>61</v>
      </c>
      <c r="D308" s="398">
        <v>0</v>
      </c>
      <c r="E308" s="398">
        <v>0</v>
      </c>
      <c r="F308" s="398">
        <f t="shared" si="10"/>
        <v>0</v>
      </c>
      <c r="G308" s="341">
        <f t="shared" si="9"/>
        <v>0</v>
      </c>
    </row>
    <row r="309" spans="2:7" ht="14.4" thickTop="1" thickBot="1">
      <c r="B309" s="240">
        <v>40302</v>
      </c>
      <c r="C309" s="262" t="s">
        <v>660</v>
      </c>
      <c r="D309" s="398">
        <v>0</v>
      </c>
      <c r="E309" s="398">
        <v>0</v>
      </c>
      <c r="F309" s="398">
        <f t="shared" si="10"/>
        <v>0</v>
      </c>
      <c r="G309" s="341">
        <f t="shared" ref="G309:G372" si="11">+F309/$F$496</f>
        <v>0</v>
      </c>
    </row>
    <row r="310" spans="2:7" ht="14.4" thickTop="1" thickBot="1">
      <c r="B310" s="240">
        <v>40303</v>
      </c>
      <c r="C310" s="262" t="s">
        <v>600</v>
      </c>
      <c r="D310" s="398">
        <v>0</v>
      </c>
      <c r="E310" s="398">
        <v>3</v>
      </c>
      <c r="F310" s="398">
        <f t="shared" si="10"/>
        <v>3</v>
      </c>
      <c r="G310" s="341">
        <f t="shared" si="11"/>
        <v>1.5063265716007231E-4</v>
      </c>
    </row>
    <row r="311" spans="2:7" ht="14.4" thickTop="1" thickBot="1">
      <c r="B311" s="240">
        <v>40304</v>
      </c>
      <c r="C311" s="262" t="s">
        <v>800</v>
      </c>
      <c r="D311" s="398">
        <v>0</v>
      </c>
      <c r="E311" s="398">
        <v>0</v>
      </c>
      <c r="F311" s="398">
        <f t="shared" si="10"/>
        <v>0</v>
      </c>
      <c r="G311" s="341">
        <f t="shared" si="11"/>
        <v>0</v>
      </c>
    </row>
    <row r="312" spans="2:7" ht="14.4" thickTop="1" thickBot="1">
      <c r="B312" s="240">
        <v>40305</v>
      </c>
      <c r="C312" s="262" t="s">
        <v>801</v>
      </c>
      <c r="D312" s="398">
        <v>0</v>
      </c>
      <c r="E312" s="398">
        <v>1</v>
      </c>
      <c r="F312" s="398">
        <f t="shared" si="10"/>
        <v>1</v>
      </c>
      <c r="G312" s="341">
        <f t="shared" si="11"/>
        <v>5.02108857200241E-5</v>
      </c>
    </row>
    <row r="313" spans="2:7" ht="14.4" thickTop="1" thickBot="1">
      <c r="B313" s="240">
        <v>40306</v>
      </c>
      <c r="C313" s="262" t="s">
        <v>783</v>
      </c>
      <c r="D313" s="398">
        <v>0</v>
      </c>
      <c r="E313" s="398">
        <v>0</v>
      </c>
      <c r="F313" s="398">
        <f t="shared" si="10"/>
        <v>0</v>
      </c>
      <c r="G313" s="341">
        <f t="shared" si="11"/>
        <v>0</v>
      </c>
    </row>
    <row r="314" spans="2:7" ht="14.4" thickTop="1" thickBot="1">
      <c r="B314" s="240">
        <v>40307</v>
      </c>
      <c r="C314" s="262" t="s">
        <v>802</v>
      </c>
      <c r="D314" s="398">
        <v>0</v>
      </c>
      <c r="E314" s="398">
        <v>0</v>
      </c>
      <c r="F314" s="398">
        <f t="shared" si="10"/>
        <v>0</v>
      </c>
      <c r="G314" s="341">
        <f t="shared" si="11"/>
        <v>0</v>
      </c>
    </row>
    <row r="315" spans="2:7" ht="14.4" thickTop="1" thickBot="1">
      <c r="B315" s="240">
        <v>40308</v>
      </c>
      <c r="C315" s="262" t="s">
        <v>803</v>
      </c>
      <c r="D315" s="398">
        <v>0</v>
      </c>
      <c r="E315" s="398">
        <v>0</v>
      </c>
      <c r="F315" s="398">
        <f t="shared" si="10"/>
        <v>0</v>
      </c>
      <c r="G315" s="341">
        <f t="shared" si="11"/>
        <v>0</v>
      </c>
    </row>
    <row r="316" spans="2:7" ht="14.4" thickTop="1" thickBot="1">
      <c r="B316" s="240">
        <v>40401</v>
      </c>
      <c r="C316" s="262" t="s">
        <v>62</v>
      </c>
      <c r="D316" s="398">
        <v>0</v>
      </c>
      <c r="E316" s="398">
        <v>1</v>
      </c>
      <c r="F316" s="398">
        <f t="shared" si="10"/>
        <v>1</v>
      </c>
      <c r="G316" s="341">
        <f t="shared" si="11"/>
        <v>5.02108857200241E-5</v>
      </c>
    </row>
    <row r="317" spans="2:7" ht="14.4" thickTop="1" thickBot="1">
      <c r="B317" s="240">
        <v>40402</v>
      </c>
      <c r="C317" s="262" t="s">
        <v>663</v>
      </c>
      <c r="D317" s="398">
        <v>1</v>
      </c>
      <c r="E317" s="398">
        <v>3</v>
      </c>
      <c r="F317" s="398">
        <f t="shared" si="10"/>
        <v>4</v>
      </c>
      <c r="G317" s="341">
        <f t="shared" si="11"/>
        <v>2.008435428800964E-4</v>
      </c>
    </row>
    <row r="318" spans="2:7" ht="14.4" thickTop="1" thickBot="1">
      <c r="B318" s="240">
        <v>40403</v>
      </c>
      <c r="C318" s="262" t="s">
        <v>655</v>
      </c>
      <c r="D318" s="398">
        <v>8</v>
      </c>
      <c r="E318" s="398">
        <v>6</v>
      </c>
      <c r="F318" s="398">
        <f t="shared" si="10"/>
        <v>14</v>
      </c>
      <c r="G318" s="341">
        <f t="shared" si="11"/>
        <v>7.0295240008033742E-4</v>
      </c>
    </row>
    <row r="319" spans="2:7" ht="14.4" thickTop="1" thickBot="1">
      <c r="B319" s="240">
        <v>40404</v>
      </c>
      <c r="C319" s="262" t="s">
        <v>711</v>
      </c>
      <c r="D319" s="398">
        <v>1</v>
      </c>
      <c r="E319" s="398">
        <v>1</v>
      </c>
      <c r="F319" s="398">
        <f t="shared" si="10"/>
        <v>2</v>
      </c>
      <c r="G319" s="341">
        <f t="shared" si="11"/>
        <v>1.004217714400482E-4</v>
      </c>
    </row>
    <row r="320" spans="2:7" ht="14.4" thickTop="1" thickBot="1">
      <c r="B320" s="240">
        <v>40405</v>
      </c>
      <c r="C320" s="262" t="s">
        <v>61</v>
      </c>
      <c r="D320" s="398">
        <v>2</v>
      </c>
      <c r="E320" s="398">
        <v>0</v>
      </c>
      <c r="F320" s="398">
        <f t="shared" si="10"/>
        <v>2</v>
      </c>
      <c r="G320" s="341">
        <f t="shared" si="11"/>
        <v>1.004217714400482E-4</v>
      </c>
    </row>
    <row r="321" spans="2:7" ht="14.4" thickTop="1" thickBot="1">
      <c r="B321" s="240">
        <v>40406</v>
      </c>
      <c r="C321" s="262" t="s">
        <v>804</v>
      </c>
      <c r="D321" s="398">
        <v>0</v>
      </c>
      <c r="E321" s="398">
        <v>2</v>
      </c>
      <c r="F321" s="398">
        <f t="shared" si="10"/>
        <v>2</v>
      </c>
      <c r="G321" s="341">
        <f t="shared" si="11"/>
        <v>1.004217714400482E-4</v>
      </c>
    </row>
    <row r="322" spans="2:7" ht="14.4" thickTop="1" thickBot="1">
      <c r="B322" s="240">
        <v>40501</v>
      </c>
      <c r="C322" s="262" t="s">
        <v>18</v>
      </c>
      <c r="D322" s="398">
        <v>1</v>
      </c>
      <c r="E322" s="398">
        <v>0</v>
      </c>
      <c r="F322" s="398">
        <f t="shared" si="10"/>
        <v>1</v>
      </c>
      <c r="G322" s="341">
        <f t="shared" si="11"/>
        <v>5.02108857200241E-5</v>
      </c>
    </row>
    <row r="323" spans="2:7" ht="14.4" thickTop="1" thickBot="1">
      <c r="B323" s="240">
        <v>40502</v>
      </c>
      <c r="C323" s="262" t="s">
        <v>644</v>
      </c>
      <c r="D323" s="398">
        <v>1</v>
      </c>
      <c r="E323" s="398">
        <v>1</v>
      </c>
      <c r="F323" s="398">
        <f t="shared" si="10"/>
        <v>2</v>
      </c>
      <c r="G323" s="341">
        <f t="shared" si="11"/>
        <v>1.004217714400482E-4</v>
      </c>
    </row>
    <row r="324" spans="2:7" ht="14.4" thickTop="1" thickBot="1">
      <c r="B324" s="240">
        <v>40503</v>
      </c>
      <c r="C324" s="262" t="s">
        <v>611</v>
      </c>
      <c r="D324" s="398">
        <v>0</v>
      </c>
      <c r="E324" s="398">
        <v>2</v>
      </c>
      <c r="F324" s="398">
        <f t="shared" si="10"/>
        <v>2</v>
      </c>
      <c r="G324" s="341">
        <f t="shared" si="11"/>
        <v>1.004217714400482E-4</v>
      </c>
    </row>
    <row r="325" spans="2:7" ht="14.4" thickTop="1" thickBot="1">
      <c r="B325" s="240">
        <v>40504</v>
      </c>
      <c r="C325" s="262" t="s">
        <v>697</v>
      </c>
      <c r="D325" s="398">
        <v>1</v>
      </c>
      <c r="E325" s="398">
        <v>0</v>
      </c>
      <c r="F325" s="398">
        <f t="shared" si="10"/>
        <v>1</v>
      </c>
      <c r="G325" s="341">
        <f t="shared" si="11"/>
        <v>5.02108857200241E-5</v>
      </c>
    </row>
    <row r="326" spans="2:7" ht="14.4" thickTop="1" thickBot="1">
      <c r="B326" s="240">
        <v>40505</v>
      </c>
      <c r="C326" s="262" t="s">
        <v>645</v>
      </c>
      <c r="D326" s="398">
        <v>0</v>
      </c>
      <c r="E326" s="398">
        <v>40</v>
      </c>
      <c r="F326" s="398">
        <f t="shared" si="10"/>
        <v>40</v>
      </c>
      <c r="G326" s="341">
        <f t="shared" si="11"/>
        <v>2.0084354288009642E-3</v>
      </c>
    </row>
    <row r="327" spans="2:7" ht="14.4" thickTop="1" thickBot="1">
      <c r="B327" s="240">
        <v>40601</v>
      </c>
      <c r="C327" s="262" t="s">
        <v>63</v>
      </c>
      <c r="D327" s="398">
        <v>0</v>
      </c>
      <c r="E327" s="398">
        <v>2</v>
      </c>
      <c r="F327" s="398">
        <f t="shared" ref="F327:F390" si="12">+D327+E327</f>
        <v>2</v>
      </c>
      <c r="G327" s="341">
        <f t="shared" si="11"/>
        <v>1.004217714400482E-4</v>
      </c>
    </row>
    <row r="328" spans="2:7" ht="14.4" thickTop="1" thickBot="1">
      <c r="B328" s="240">
        <v>40602</v>
      </c>
      <c r="C328" s="262" t="s">
        <v>16</v>
      </c>
      <c r="D328" s="398">
        <v>2</v>
      </c>
      <c r="E328" s="398">
        <v>0</v>
      </c>
      <c r="F328" s="398">
        <f t="shared" si="12"/>
        <v>2</v>
      </c>
      <c r="G328" s="341">
        <f t="shared" si="11"/>
        <v>1.004217714400482E-4</v>
      </c>
    </row>
    <row r="329" spans="2:7" ht="14.4" thickTop="1" thickBot="1">
      <c r="B329" s="240">
        <v>40603</v>
      </c>
      <c r="C329" s="262" t="s">
        <v>645</v>
      </c>
      <c r="D329" s="398">
        <v>0</v>
      </c>
      <c r="E329" s="398">
        <v>0</v>
      </c>
      <c r="F329" s="398">
        <f t="shared" si="12"/>
        <v>0</v>
      </c>
      <c r="G329" s="341">
        <f t="shared" si="11"/>
        <v>0</v>
      </c>
    </row>
    <row r="330" spans="2:7" ht="14.4" thickTop="1" thickBot="1">
      <c r="B330" s="240">
        <v>40604</v>
      </c>
      <c r="C330" s="262" t="s">
        <v>634</v>
      </c>
      <c r="D330" s="398">
        <v>0</v>
      </c>
      <c r="E330" s="398">
        <v>1</v>
      </c>
      <c r="F330" s="398">
        <f t="shared" si="12"/>
        <v>1</v>
      </c>
      <c r="G330" s="341">
        <f t="shared" si="11"/>
        <v>5.02108857200241E-5</v>
      </c>
    </row>
    <row r="331" spans="2:7" ht="14.4" thickTop="1" thickBot="1">
      <c r="B331" s="240">
        <v>40701</v>
      </c>
      <c r="C331" s="262" t="s">
        <v>599</v>
      </c>
      <c r="D331" s="398">
        <v>0</v>
      </c>
      <c r="E331" s="398">
        <v>0</v>
      </c>
      <c r="F331" s="398">
        <f t="shared" si="12"/>
        <v>0</v>
      </c>
      <c r="G331" s="341">
        <f t="shared" si="11"/>
        <v>0</v>
      </c>
    </row>
    <row r="332" spans="2:7" ht="14.4" thickTop="1" thickBot="1">
      <c r="B332" s="240">
        <v>40702</v>
      </c>
      <c r="C332" s="262" t="s">
        <v>805</v>
      </c>
      <c r="D332" s="398">
        <v>0</v>
      </c>
      <c r="E332" s="398">
        <v>0</v>
      </c>
      <c r="F332" s="398">
        <f t="shared" si="12"/>
        <v>0</v>
      </c>
      <c r="G332" s="341">
        <f t="shared" si="11"/>
        <v>0</v>
      </c>
    </row>
    <row r="333" spans="2:7" ht="14.4" thickTop="1" thickBot="1">
      <c r="B333" s="240">
        <v>40703</v>
      </c>
      <c r="C333" s="262" t="s">
        <v>806</v>
      </c>
      <c r="D333" s="398">
        <v>0</v>
      </c>
      <c r="E333" s="398">
        <v>0</v>
      </c>
      <c r="F333" s="398">
        <f t="shared" si="12"/>
        <v>0</v>
      </c>
      <c r="G333" s="341">
        <f t="shared" si="11"/>
        <v>0</v>
      </c>
    </row>
    <row r="334" spans="2:7" ht="14.4" thickTop="1" thickBot="1">
      <c r="B334" s="240">
        <v>40801</v>
      </c>
      <c r="C334" s="262" t="s">
        <v>807</v>
      </c>
      <c r="D334" s="398">
        <v>0</v>
      </c>
      <c r="E334" s="398">
        <v>2</v>
      </c>
      <c r="F334" s="398">
        <f t="shared" si="12"/>
        <v>2</v>
      </c>
      <c r="G334" s="341">
        <f t="shared" si="11"/>
        <v>1.004217714400482E-4</v>
      </c>
    </row>
    <row r="335" spans="2:7" ht="14.4" thickTop="1" thickBot="1">
      <c r="B335" s="240">
        <v>40802</v>
      </c>
      <c r="C335" s="262" t="s">
        <v>808</v>
      </c>
      <c r="D335" s="398">
        <v>0</v>
      </c>
      <c r="E335" s="398">
        <v>0</v>
      </c>
      <c r="F335" s="398">
        <f t="shared" si="12"/>
        <v>0</v>
      </c>
      <c r="G335" s="341">
        <f t="shared" si="11"/>
        <v>0</v>
      </c>
    </row>
    <row r="336" spans="2:7" ht="14.4" thickTop="1" thickBot="1">
      <c r="B336" s="240">
        <v>40803</v>
      </c>
      <c r="C336" s="262" t="s">
        <v>809</v>
      </c>
      <c r="D336" s="398">
        <v>1</v>
      </c>
      <c r="E336" s="398">
        <v>2</v>
      </c>
      <c r="F336" s="398">
        <f t="shared" si="12"/>
        <v>3</v>
      </c>
      <c r="G336" s="341">
        <f t="shared" si="11"/>
        <v>1.5063265716007231E-4</v>
      </c>
    </row>
    <row r="337" spans="2:7" ht="14.4" thickTop="1" thickBot="1">
      <c r="B337" s="240">
        <v>40901</v>
      </c>
      <c r="C337" s="262" t="s">
        <v>64</v>
      </c>
      <c r="D337" s="398">
        <v>1</v>
      </c>
      <c r="E337" s="398">
        <v>6</v>
      </c>
      <c r="F337" s="398">
        <f t="shared" si="12"/>
        <v>7</v>
      </c>
      <c r="G337" s="341">
        <f t="shared" si="11"/>
        <v>3.5147620004016871E-4</v>
      </c>
    </row>
    <row r="338" spans="2:7" ht="14.4" thickTop="1" thickBot="1">
      <c r="B338" s="240">
        <v>40902</v>
      </c>
      <c r="C338" s="262" t="s">
        <v>810</v>
      </c>
      <c r="D338" s="398">
        <v>3</v>
      </c>
      <c r="E338" s="398">
        <v>5</v>
      </c>
      <c r="F338" s="398">
        <f t="shared" si="12"/>
        <v>8</v>
      </c>
      <c r="G338" s="341">
        <f t="shared" si="11"/>
        <v>4.016870857601928E-4</v>
      </c>
    </row>
    <row r="339" spans="2:7" ht="14.4" thickTop="1" thickBot="1">
      <c r="B339" s="240">
        <v>41001</v>
      </c>
      <c r="C339" s="262" t="s">
        <v>811</v>
      </c>
      <c r="D339" s="398">
        <v>142</v>
      </c>
      <c r="E339" s="398">
        <v>147</v>
      </c>
      <c r="F339" s="398">
        <f t="shared" si="12"/>
        <v>289</v>
      </c>
      <c r="G339" s="341">
        <f t="shared" si="11"/>
        <v>1.4510945973086966E-2</v>
      </c>
    </row>
    <row r="340" spans="2:7" ht="14.4" thickTop="1" thickBot="1">
      <c r="B340" s="240">
        <v>41002</v>
      </c>
      <c r="C340" s="262" t="s">
        <v>1076</v>
      </c>
      <c r="D340" s="398">
        <v>98</v>
      </c>
      <c r="E340" s="398">
        <v>117</v>
      </c>
      <c r="F340" s="398">
        <f t="shared" si="12"/>
        <v>215</v>
      </c>
      <c r="G340" s="341">
        <f t="shared" si="11"/>
        <v>1.0795340429805182E-2</v>
      </c>
    </row>
    <row r="341" spans="2:7" ht="14.4" thickTop="1" thickBot="1">
      <c r="B341" s="240">
        <v>41003</v>
      </c>
      <c r="C341" s="262" t="s">
        <v>812</v>
      </c>
      <c r="D341" s="398">
        <v>216</v>
      </c>
      <c r="E341" s="398">
        <v>226</v>
      </c>
      <c r="F341" s="398">
        <f t="shared" si="12"/>
        <v>442</v>
      </c>
      <c r="G341" s="341">
        <f t="shared" si="11"/>
        <v>2.2193211488250653E-2</v>
      </c>
    </row>
    <row r="342" spans="2:7" ht="14.4" thickTop="1" thickBot="1">
      <c r="B342" s="240">
        <v>41004</v>
      </c>
      <c r="C342" s="262" t="s">
        <v>813</v>
      </c>
      <c r="D342" s="398">
        <v>3</v>
      </c>
      <c r="E342" s="398">
        <v>1</v>
      </c>
      <c r="F342" s="398">
        <f t="shared" si="12"/>
        <v>4</v>
      </c>
      <c r="G342" s="341">
        <f t="shared" si="11"/>
        <v>2.008435428800964E-4</v>
      </c>
    </row>
    <row r="343" spans="2:7" ht="14.4" thickTop="1" thickBot="1">
      <c r="B343" s="240">
        <v>41005</v>
      </c>
      <c r="C343" s="262" t="s">
        <v>814</v>
      </c>
      <c r="D343" s="398">
        <v>3</v>
      </c>
      <c r="E343" s="398">
        <v>2</v>
      </c>
      <c r="F343" s="398">
        <f t="shared" si="12"/>
        <v>5</v>
      </c>
      <c r="G343" s="341">
        <f t="shared" si="11"/>
        <v>2.5105442860012052E-4</v>
      </c>
    </row>
    <row r="344" spans="2:7" ht="14.4" thickTop="1" thickBot="1">
      <c r="B344" s="240">
        <v>50101</v>
      </c>
      <c r="C344" s="262" t="s">
        <v>66</v>
      </c>
      <c r="D344" s="398">
        <v>192</v>
      </c>
      <c r="E344" s="398">
        <v>232</v>
      </c>
      <c r="F344" s="398">
        <f t="shared" si="12"/>
        <v>424</v>
      </c>
      <c r="G344" s="341">
        <f t="shared" si="11"/>
        <v>2.1289415545290218E-2</v>
      </c>
    </row>
    <row r="345" spans="2:7" ht="14.4" thickTop="1" thickBot="1">
      <c r="B345" s="240">
        <v>50102</v>
      </c>
      <c r="C345" s="262" t="s">
        <v>815</v>
      </c>
      <c r="D345" s="398">
        <v>16</v>
      </c>
      <c r="E345" s="398">
        <v>8</v>
      </c>
      <c r="F345" s="398">
        <f t="shared" si="12"/>
        <v>24</v>
      </c>
      <c r="G345" s="341">
        <f t="shared" si="11"/>
        <v>1.2050612572805785E-3</v>
      </c>
    </row>
    <row r="346" spans="2:7" ht="14.4" thickTop="1" thickBot="1">
      <c r="B346" s="240">
        <v>50103</v>
      </c>
      <c r="C346" s="262" t="s">
        <v>816</v>
      </c>
      <c r="D346" s="398">
        <v>6</v>
      </c>
      <c r="E346" s="398">
        <v>6</v>
      </c>
      <c r="F346" s="398">
        <f t="shared" si="12"/>
        <v>12</v>
      </c>
      <c r="G346" s="341">
        <f t="shared" si="11"/>
        <v>6.0253062864028923E-4</v>
      </c>
    </row>
    <row r="347" spans="2:7" ht="14.4" thickTop="1" thickBot="1">
      <c r="B347" s="240">
        <v>50104</v>
      </c>
      <c r="C347" s="262" t="s">
        <v>817</v>
      </c>
      <c r="D347" s="398">
        <v>6</v>
      </c>
      <c r="E347" s="398">
        <v>3</v>
      </c>
      <c r="F347" s="398">
        <f t="shared" si="12"/>
        <v>9</v>
      </c>
      <c r="G347" s="341">
        <f t="shared" si="11"/>
        <v>4.518979714802169E-4</v>
      </c>
    </row>
    <row r="348" spans="2:7" ht="14.4" thickTop="1" thickBot="1">
      <c r="B348" s="240">
        <v>50105</v>
      </c>
      <c r="C348" s="262" t="s">
        <v>818</v>
      </c>
      <c r="D348" s="398">
        <v>13</v>
      </c>
      <c r="E348" s="398">
        <v>18</v>
      </c>
      <c r="F348" s="398">
        <f t="shared" si="12"/>
        <v>31</v>
      </c>
      <c r="G348" s="341">
        <f t="shared" si="11"/>
        <v>1.5565374573207472E-3</v>
      </c>
    </row>
    <row r="349" spans="2:7" ht="14.4" thickTop="1" thickBot="1">
      <c r="B349" s="240">
        <v>50201</v>
      </c>
      <c r="C349" s="262" t="s">
        <v>67</v>
      </c>
      <c r="D349" s="398">
        <v>71</v>
      </c>
      <c r="E349" s="398">
        <v>81</v>
      </c>
      <c r="F349" s="398">
        <f t="shared" si="12"/>
        <v>152</v>
      </c>
      <c r="G349" s="341">
        <f t="shared" si="11"/>
        <v>7.6320546294436631E-3</v>
      </c>
    </row>
    <row r="350" spans="2:7" ht="14.4" thickTop="1" thickBot="1">
      <c r="B350" s="240">
        <v>50202</v>
      </c>
      <c r="C350" s="262" t="s">
        <v>819</v>
      </c>
      <c r="D350" s="398">
        <v>23</v>
      </c>
      <c r="E350" s="398">
        <v>28</v>
      </c>
      <c r="F350" s="398">
        <f t="shared" si="12"/>
        <v>51</v>
      </c>
      <c r="G350" s="341">
        <f t="shared" si="11"/>
        <v>2.5607551717212293E-3</v>
      </c>
    </row>
    <row r="351" spans="2:7" ht="14.4" thickTop="1" thickBot="1">
      <c r="B351" s="240">
        <v>50203</v>
      </c>
      <c r="C351" s="262" t="s">
        <v>599</v>
      </c>
      <c r="D351" s="398">
        <v>49</v>
      </c>
      <c r="E351" s="398">
        <v>39</v>
      </c>
      <c r="F351" s="398">
        <f t="shared" si="12"/>
        <v>88</v>
      </c>
      <c r="G351" s="341">
        <f t="shared" si="11"/>
        <v>4.4185579433621211E-3</v>
      </c>
    </row>
    <row r="352" spans="2:7" ht="14.4" thickTop="1" thickBot="1">
      <c r="B352" s="240">
        <v>50204</v>
      </c>
      <c r="C352" s="262" t="s">
        <v>820</v>
      </c>
      <c r="D352" s="398">
        <v>17</v>
      </c>
      <c r="E352" s="398">
        <v>24</v>
      </c>
      <c r="F352" s="398">
        <f t="shared" si="12"/>
        <v>41</v>
      </c>
      <c r="G352" s="341">
        <f t="shared" si="11"/>
        <v>2.0586463145209882E-3</v>
      </c>
    </row>
    <row r="353" spans="2:7" ht="14.4" thickTop="1" thickBot="1">
      <c r="B353" s="240">
        <v>50205</v>
      </c>
      <c r="C353" s="262" t="s">
        <v>821</v>
      </c>
      <c r="D353" s="398">
        <v>6</v>
      </c>
      <c r="E353" s="398">
        <v>7</v>
      </c>
      <c r="F353" s="398">
        <f t="shared" si="12"/>
        <v>13</v>
      </c>
      <c r="G353" s="341">
        <f t="shared" si="11"/>
        <v>6.5274151436031332E-4</v>
      </c>
    </row>
    <row r="354" spans="2:7" ht="14.4" thickTop="1" thickBot="1">
      <c r="B354" s="240">
        <v>50206</v>
      </c>
      <c r="C354" s="262" t="s">
        <v>822</v>
      </c>
      <c r="D354" s="398">
        <v>8</v>
      </c>
      <c r="E354" s="398">
        <v>11</v>
      </c>
      <c r="F354" s="398">
        <f t="shared" si="12"/>
        <v>19</v>
      </c>
      <c r="G354" s="341">
        <f t="shared" si="11"/>
        <v>9.5400682868045789E-4</v>
      </c>
    </row>
    <row r="355" spans="2:7" ht="14.4" thickTop="1" thickBot="1">
      <c r="B355" s="240">
        <v>50207</v>
      </c>
      <c r="C355" s="262" t="s">
        <v>823</v>
      </c>
      <c r="D355" s="398">
        <v>15</v>
      </c>
      <c r="E355" s="398">
        <v>16</v>
      </c>
      <c r="F355" s="398">
        <f t="shared" si="12"/>
        <v>31</v>
      </c>
      <c r="G355" s="341">
        <f t="shared" si="11"/>
        <v>1.5565374573207472E-3</v>
      </c>
    </row>
    <row r="356" spans="2:7" ht="14.4" thickTop="1" thickBot="1">
      <c r="B356" s="240">
        <v>50301</v>
      </c>
      <c r="C356" s="262" t="s">
        <v>68</v>
      </c>
      <c r="D356" s="398">
        <v>35</v>
      </c>
      <c r="E356" s="398">
        <v>47</v>
      </c>
      <c r="F356" s="398">
        <f t="shared" si="12"/>
        <v>82</v>
      </c>
      <c r="G356" s="341">
        <f t="shared" si="11"/>
        <v>4.1172926290419763E-3</v>
      </c>
    </row>
    <row r="357" spans="2:7" ht="14.4" thickTop="1" thickBot="1">
      <c r="B357" s="240">
        <v>50302</v>
      </c>
      <c r="C357" s="262" t="s">
        <v>824</v>
      </c>
      <c r="D357" s="398">
        <v>13</v>
      </c>
      <c r="E357" s="398">
        <v>11</v>
      </c>
      <c r="F357" s="398">
        <f t="shared" si="12"/>
        <v>24</v>
      </c>
      <c r="G357" s="341">
        <f t="shared" si="11"/>
        <v>1.2050612572805785E-3</v>
      </c>
    </row>
    <row r="358" spans="2:7" ht="14.4" thickTop="1" thickBot="1">
      <c r="B358" s="240">
        <v>50303</v>
      </c>
      <c r="C358" s="262" t="s">
        <v>825</v>
      </c>
      <c r="D358" s="398">
        <v>19</v>
      </c>
      <c r="E358" s="398">
        <v>22</v>
      </c>
      <c r="F358" s="398">
        <f t="shared" si="12"/>
        <v>41</v>
      </c>
      <c r="G358" s="341">
        <f t="shared" si="11"/>
        <v>2.0586463145209882E-3</v>
      </c>
    </row>
    <row r="359" spans="2:7" ht="14.4" thickTop="1" thickBot="1">
      <c r="B359" s="240">
        <v>50304</v>
      </c>
      <c r="C359" s="262" t="s">
        <v>826</v>
      </c>
      <c r="D359" s="398">
        <v>4</v>
      </c>
      <c r="E359" s="398">
        <v>14</v>
      </c>
      <c r="F359" s="398">
        <f t="shared" si="12"/>
        <v>18</v>
      </c>
      <c r="G359" s="341">
        <f t="shared" si="11"/>
        <v>9.0379594296043379E-4</v>
      </c>
    </row>
    <row r="360" spans="2:7" ht="14.4" thickTop="1" thickBot="1">
      <c r="B360" s="240">
        <v>50305</v>
      </c>
      <c r="C360" s="262" t="s">
        <v>827</v>
      </c>
      <c r="D360" s="398">
        <v>13</v>
      </c>
      <c r="E360" s="398">
        <v>18</v>
      </c>
      <c r="F360" s="398">
        <f t="shared" si="12"/>
        <v>31</v>
      </c>
      <c r="G360" s="341">
        <f t="shared" si="11"/>
        <v>1.5565374573207472E-3</v>
      </c>
    </row>
    <row r="361" spans="2:7" ht="14.4" thickTop="1" thickBot="1">
      <c r="B361" s="240">
        <v>50306</v>
      </c>
      <c r="C361" s="262" t="s">
        <v>828</v>
      </c>
      <c r="D361" s="398">
        <v>2</v>
      </c>
      <c r="E361" s="398">
        <v>2</v>
      </c>
      <c r="F361" s="398">
        <f t="shared" si="12"/>
        <v>4</v>
      </c>
      <c r="G361" s="341">
        <f t="shared" si="11"/>
        <v>2.008435428800964E-4</v>
      </c>
    </row>
    <row r="362" spans="2:7" ht="14.4" thickTop="1" thickBot="1">
      <c r="B362" s="240">
        <v>50307</v>
      </c>
      <c r="C362" s="262" t="s">
        <v>829</v>
      </c>
      <c r="D362" s="398">
        <v>18</v>
      </c>
      <c r="E362" s="398">
        <v>20</v>
      </c>
      <c r="F362" s="398">
        <f t="shared" si="12"/>
        <v>38</v>
      </c>
      <c r="G362" s="341">
        <f t="shared" si="11"/>
        <v>1.9080136573609158E-3</v>
      </c>
    </row>
    <row r="363" spans="2:7" ht="14.4" thickTop="1" thickBot="1">
      <c r="B363" s="240">
        <v>50308</v>
      </c>
      <c r="C363" s="262" t="s">
        <v>830</v>
      </c>
      <c r="D363" s="398">
        <v>3</v>
      </c>
      <c r="E363" s="398">
        <v>2</v>
      </c>
      <c r="F363" s="398">
        <f t="shared" si="12"/>
        <v>5</v>
      </c>
      <c r="G363" s="341">
        <f t="shared" si="11"/>
        <v>2.5105442860012052E-4</v>
      </c>
    </row>
    <row r="364" spans="2:7" ht="14.4" thickTop="1" thickBot="1">
      <c r="B364" s="240">
        <v>50309</v>
      </c>
      <c r="C364" s="262" t="s">
        <v>831</v>
      </c>
      <c r="D364" s="398">
        <v>13</v>
      </c>
      <c r="E364" s="398">
        <v>10</v>
      </c>
      <c r="F364" s="398">
        <f t="shared" si="12"/>
        <v>23</v>
      </c>
      <c r="G364" s="341">
        <f t="shared" si="11"/>
        <v>1.1548503715605543E-3</v>
      </c>
    </row>
    <row r="365" spans="2:7" ht="14.4" thickTop="1" thickBot="1">
      <c r="B365" s="240">
        <v>50401</v>
      </c>
      <c r="C365" s="262" t="s">
        <v>69</v>
      </c>
      <c r="D365" s="398">
        <v>41</v>
      </c>
      <c r="E365" s="398">
        <v>65</v>
      </c>
      <c r="F365" s="398">
        <f t="shared" si="12"/>
        <v>106</v>
      </c>
      <c r="G365" s="341">
        <f t="shared" si="11"/>
        <v>5.3223538863225546E-3</v>
      </c>
    </row>
    <row r="366" spans="2:7" ht="14.4" thickTop="1" thickBot="1">
      <c r="B366" s="240">
        <v>50402</v>
      </c>
      <c r="C366" s="262" t="s">
        <v>732</v>
      </c>
      <c r="D366" s="398">
        <v>12</v>
      </c>
      <c r="E366" s="398">
        <v>10</v>
      </c>
      <c r="F366" s="398">
        <f t="shared" si="12"/>
        <v>22</v>
      </c>
      <c r="G366" s="341">
        <f t="shared" si="11"/>
        <v>1.1046394858405303E-3</v>
      </c>
    </row>
    <row r="367" spans="2:7" ht="14.4" thickTop="1" thickBot="1">
      <c r="B367" s="240">
        <v>50403</v>
      </c>
      <c r="C367" s="262" t="s">
        <v>832</v>
      </c>
      <c r="D367" s="398">
        <v>30</v>
      </c>
      <c r="E367" s="398">
        <v>19</v>
      </c>
      <c r="F367" s="398">
        <f t="shared" si="12"/>
        <v>49</v>
      </c>
      <c r="G367" s="341">
        <f t="shared" si="11"/>
        <v>2.4603334002811809E-3</v>
      </c>
    </row>
    <row r="368" spans="2:7" ht="14.4" thickTop="1" thickBot="1">
      <c r="B368" s="240">
        <v>50404</v>
      </c>
      <c r="C368" s="262" t="s">
        <v>833</v>
      </c>
      <c r="D368" s="398">
        <v>9</v>
      </c>
      <c r="E368" s="398">
        <v>5</v>
      </c>
      <c r="F368" s="398">
        <f t="shared" si="12"/>
        <v>14</v>
      </c>
      <c r="G368" s="341">
        <f t="shared" si="11"/>
        <v>7.0295240008033742E-4</v>
      </c>
    </row>
    <row r="369" spans="2:7" ht="14.4" thickTop="1" thickBot="1">
      <c r="B369" s="240">
        <v>50501</v>
      </c>
      <c r="C369" s="262" t="s">
        <v>834</v>
      </c>
      <c r="D369" s="398">
        <v>15</v>
      </c>
      <c r="E369" s="398">
        <v>17</v>
      </c>
      <c r="F369" s="398">
        <f t="shared" si="12"/>
        <v>32</v>
      </c>
      <c r="G369" s="341">
        <f t="shared" si="11"/>
        <v>1.6067483430407712E-3</v>
      </c>
    </row>
    <row r="370" spans="2:7" ht="14.4" thickTop="1" thickBot="1">
      <c r="B370" s="240">
        <v>50502</v>
      </c>
      <c r="C370" s="262" t="s">
        <v>741</v>
      </c>
      <c r="D370" s="398">
        <v>15</v>
      </c>
      <c r="E370" s="398">
        <v>10</v>
      </c>
      <c r="F370" s="398">
        <f t="shared" si="12"/>
        <v>25</v>
      </c>
      <c r="G370" s="341">
        <f t="shared" si="11"/>
        <v>1.2552721430006024E-3</v>
      </c>
    </row>
    <row r="371" spans="2:7" ht="14.4" thickTop="1" thickBot="1">
      <c r="B371" s="240">
        <v>50503</v>
      </c>
      <c r="C371" s="262" t="s">
        <v>835</v>
      </c>
      <c r="D371" s="398">
        <v>28</v>
      </c>
      <c r="E371" s="398">
        <v>28</v>
      </c>
      <c r="F371" s="398">
        <f t="shared" si="12"/>
        <v>56</v>
      </c>
      <c r="G371" s="341">
        <f t="shared" si="11"/>
        <v>2.8118096003213497E-3</v>
      </c>
    </row>
    <row r="372" spans="2:7" ht="14.4" thickTop="1" thickBot="1">
      <c r="B372" s="240">
        <v>50504</v>
      </c>
      <c r="C372" s="262" t="s">
        <v>36</v>
      </c>
      <c r="D372" s="398">
        <v>32</v>
      </c>
      <c r="E372" s="398">
        <v>31</v>
      </c>
      <c r="F372" s="398">
        <f t="shared" si="12"/>
        <v>63</v>
      </c>
      <c r="G372" s="341">
        <f t="shared" si="11"/>
        <v>3.1632858003615184E-3</v>
      </c>
    </row>
    <row r="373" spans="2:7" ht="14.4" thickTop="1" thickBot="1">
      <c r="B373" s="240">
        <v>50601</v>
      </c>
      <c r="C373" s="262" t="s">
        <v>71</v>
      </c>
      <c r="D373" s="398">
        <v>29</v>
      </c>
      <c r="E373" s="398">
        <v>44</v>
      </c>
      <c r="F373" s="398">
        <f t="shared" si="12"/>
        <v>73</v>
      </c>
      <c r="G373" s="341">
        <f t="shared" ref="G373:G436" si="13">+F373/$F$496</f>
        <v>3.6653946575617596E-3</v>
      </c>
    </row>
    <row r="374" spans="2:7" ht="14.4" thickTop="1" thickBot="1">
      <c r="B374" s="240">
        <v>50602</v>
      </c>
      <c r="C374" s="262" t="s">
        <v>741</v>
      </c>
      <c r="D374" s="398">
        <v>5</v>
      </c>
      <c r="E374" s="398">
        <v>3</v>
      </c>
      <c r="F374" s="398">
        <f t="shared" si="12"/>
        <v>8</v>
      </c>
      <c r="G374" s="341">
        <f t="shared" si="13"/>
        <v>4.016870857601928E-4</v>
      </c>
    </row>
    <row r="375" spans="2:7" ht="14.4" thickTop="1" thickBot="1">
      <c r="B375" s="240">
        <v>50603</v>
      </c>
      <c r="C375" s="262" t="s">
        <v>600</v>
      </c>
      <c r="D375" s="398">
        <v>10</v>
      </c>
      <c r="E375" s="398">
        <v>9</v>
      </c>
      <c r="F375" s="398">
        <f t="shared" si="12"/>
        <v>19</v>
      </c>
      <c r="G375" s="341">
        <f t="shared" si="13"/>
        <v>9.5400682868045789E-4</v>
      </c>
    </row>
    <row r="376" spans="2:7" ht="14.4" thickTop="1" thickBot="1">
      <c r="B376" s="240">
        <v>50604</v>
      </c>
      <c r="C376" s="262" t="s">
        <v>836</v>
      </c>
      <c r="D376" s="398">
        <v>2</v>
      </c>
      <c r="E376" s="398">
        <v>1</v>
      </c>
      <c r="F376" s="398">
        <f t="shared" si="12"/>
        <v>3</v>
      </c>
      <c r="G376" s="341">
        <f t="shared" si="13"/>
        <v>1.5063265716007231E-4</v>
      </c>
    </row>
    <row r="377" spans="2:7" ht="14.4" thickTop="1" thickBot="1">
      <c r="B377" s="240">
        <v>50605</v>
      </c>
      <c r="C377" s="262" t="s">
        <v>837</v>
      </c>
      <c r="D377" s="398">
        <v>1</v>
      </c>
      <c r="E377" s="398">
        <v>0</v>
      </c>
      <c r="F377" s="398">
        <f t="shared" si="12"/>
        <v>1</v>
      </c>
      <c r="G377" s="341">
        <f t="shared" si="13"/>
        <v>5.02108857200241E-5</v>
      </c>
    </row>
    <row r="378" spans="2:7" ht="14.4" thickTop="1" thickBot="1">
      <c r="B378" s="240">
        <v>50701</v>
      </c>
      <c r="C378" s="262" t="s">
        <v>838</v>
      </c>
      <c r="D378" s="398">
        <v>24</v>
      </c>
      <c r="E378" s="398">
        <v>29</v>
      </c>
      <c r="F378" s="398">
        <f t="shared" si="12"/>
        <v>53</v>
      </c>
      <c r="G378" s="341">
        <f t="shared" si="13"/>
        <v>2.6611769431612773E-3</v>
      </c>
    </row>
    <row r="379" spans="2:7" ht="14.4" thickTop="1" thickBot="1">
      <c r="B379" s="240">
        <v>50702</v>
      </c>
      <c r="C379" s="262" t="s">
        <v>839</v>
      </c>
      <c r="D379" s="398">
        <v>6</v>
      </c>
      <c r="E379" s="398">
        <v>10</v>
      </c>
      <c r="F379" s="398">
        <f t="shared" si="12"/>
        <v>16</v>
      </c>
      <c r="G379" s="341">
        <f t="shared" si="13"/>
        <v>8.0337417152038561E-4</v>
      </c>
    </row>
    <row r="380" spans="2:7" ht="14.4" thickTop="1" thickBot="1">
      <c r="B380" s="240">
        <v>50703</v>
      </c>
      <c r="C380" s="262" t="s">
        <v>655</v>
      </c>
      <c r="D380" s="398">
        <v>16</v>
      </c>
      <c r="E380" s="398">
        <v>15</v>
      </c>
      <c r="F380" s="398">
        <f t="shared" si="12"/>
        <v>31</v>
      </c>
      <c r="G380" s="341">
        <f t="shared" si="13"/>
        <v>1.5565374573207472E-3</v>
      </c>
    </row>
    <row r="381" spans="2:7" ht="14.4" thickTop="1" thickBot="1">
      <c r="B381" s="240">
        <v>50704</v>
      </c>
      <c r="C381" s="262" t="s">
        <v>840</v>
      </c>
      <c r="D381" s="398">
        <v>10</v>
      </c>
      <c r="E381" s="398">
        <v>15</v>
      </c>
      <c r="F381" s="398">
        <f t="shared" si="12"/>
        <v>25</v>
      </c>
      <c r="G381" s="341">
        <f t="shared" si="13"/>
        <v>1.2552721430006024E-3</v>
      </c>
    </row>
    <row r="382" spans="2:7" ht="14.4" thickTop="1" thickBot="1">
      <c r="B382" s="240">
        <v>50801</v>
      </c>
      <c r="C382" s="262" t="s">
        <v>73</v>
      </c>
      <c r="D382" s="398">
        <v>10</v>
      </c>
      <c r="E382" s="398">
        <v>29</v>
      </c>
      <c r="F382" s="398">
        <f t="shared" si="12"/>
        <v>39</v>
      </c>
      <c r="G382" s="341">
        <f t="shared" si="13"/>
        <v>1.9582245430809398E-3</v>
      </c>
    </row>
    <row r="383" spans="2:7" ht="14.4" thickTop="1" thickBot="1">
      <c r="B383" s="240">
        <v>50802</v>
      </c>
      <c r="C383" s="262" t="s">
        <v>841</v>
      </c>
      <c r="D383" s="398">
        <v>1</v>
      </c>
      <c r="E383" s="398">
        <v>9</v>
      </c>
      <c r="F383" s="398">
        <f t="shared" si="12"/>
        <v>10</v>
      </c>
      <c r="G383" s="341">
        <f t="shared" si="13"/>
        <v>5.0210885720024104E-4</v>
      </c>
    </row>
    <row r="384" spans="2:7" ht="14.4" thickTop="1" thickBot="1">
      <c r="B384" s="240">
        <v>50803</v>
      </c>
      <c r="C384" s="262" t="s">
        <v>842</v>
      </c>
      <c r="D384" s="398">
        <v>6</v>
      </c>
      <c r="E384" s="398">
        <v>8</v>
      </c>
      <c r="F384" s="398">
        <f t="shared" si="12"/>
        <v>14</v>
      </c>
      <c r="G384" s="341">
        <f t="shared" si="13"/>
        <v>7.0295240008033742E-4</v>
      </c>
    </row>
    <row r="385" spans="2:7" ht="14.4" thickTop="1" thickBot="1">
      <c r="B385" s="240">
        <v>50804</v>
      </c>
      <c r="C385" s="262" t="s">
        <v>783</v>
      </c>
      <c r="D385" s="398">
        <v>5</v>
      </c>
      <c r="E385" s="398">
        <v>15</v>
      </c>
      <c r="F385" s="398">
        <f t="shared" si="12"/>
        <v>20</v>
      </c>
      <c r="G385" s="341">
        <f t="shared" si="13"/>
        <v>1.0042177144004821E-3</v>
      </c>
    </row>
    <row r="386" spans="2:7" ht="14.4" thickTop="1" thickBot="1">
      <c r="B386" s="240">
        <v>50805</v>
      </c>
      <c r="C386" s="262" t="s">
        <v>843</v>
      </c>
      <c r="D386" s="398">
        <v>0</v>
      </c>
      <c r="E386" s="398">
        <v>2</v>
      </c>
      <c r="F386" s="398">
        <f t="shared" si="12"/>
        <v>2</v>
      </c>
      <c r="G386" s="341">
        <f t="shared" si="13"/>
        <v>1.004217714400482E-4</v>
      </c>
    </row>
    <row r="387" spans="2:7" ht="14.4" thickTop="1" thickBot="1">
      <c r="B387" s="240">
        <v>50806</v>
      </c>
      <c r="C387" s="262" t="s">
        <v>844</v>
      </c>
      <c r="D387" s="398">
        <v>0</v>
      </c>
      <c r="E387" s="398">
        <v>4</v>
      </c>
      <c r="F387" s="398">
        <f t="shared" si="12"/>
        <v>4</v>
      </c>
      <c r="G387" s="341">
        <f t="shared" si="13"/>
        <v>2.008435428800964E-4</v>
      </c>
    </row>
    <row r="388" spans="2:7" ht="14.4" thickTop="1" thickBot="1">
      <c r="B388" s="240">
        <v>50807</v>
      </c>
      <c r="C388" s="262" t="s">
        <v>845</v>
      </c>
      <c r="D388" s="398">
        <v>3</v>
      </c>
      <c r="E388" s="398">
        <v>6</v>
      </c>
      <c r="F388" s="398">
        <f t="shared" si="12"/>
        <v>9</v>
      </c>
      <c r="G388" s="341">
        <f t="shared" si="13"/>
        <v>4.518979714802169E-4</v>
      </c>
    </row>
    <row r="389" spans="2:7" ht="14.4" thickTop="1" thickBot="1">
      <c r="B389" s="240">
        <v>50808</v>
      </c>
      <c r="C389" s="262" t="s">
        <v>1073</v>
      </c>
      <c r="D389" s="398">
        <v>5</v>
      </c>
      <c r="E389" s="398">
        <v>5</v>
      </c>
      <c r="F389" s="398">
        <f t="shared" si="12"/>
        <v>10</v>
      </c>
      <c r="G389" s="341">
        <f t="shared" si="13"/>
        <v>5.0210885720024104E-4</v>
      </c>
    </row>
    <row r="390" spans="2:7" ht="14.4" thickTop="1" thickBot="1">
      <c r="B390" s="240">
        <v>50901</v>
      </c>
      <c r="C390" s="262" t="s">
        <v>846</v>
      </c>
      <c r="D390" s="398">
        <v>9</v>
      </c>
      <c r="E390" s="398">
        <v>26</v>
      </c>
      <c r="F390" s="398">
        <f t="shared" si="12"/>
        <v>35</v>
      </c>
      <c r="G390" s="341">
        <f t="shared" si="13"/>
        <v>1.7573810002008436E-3</v>
      </c>
    </row>
    <row r="391" spans="2:7" ht="14.4" thickTop="1" thickBot="1">
      <c r="B391" s="240">
        <v>50902</v>
      </c>
      <c r="C391" s="262" t="s">
        <v>847</v>
      </c>
      <c r="D391" s="398">
        <v>14</v>
      </c>
      <c r="E391" s="398">
        <v>21</v>
      </c>
      <c r="F391" s="398">
        <f t="shared" ref="F391:F454" si="14">+D391+E391</f>
        <v>35</v>
      </c>
      <c r="G391" s="341">
        <f t="shared" si="13"/>
        <v>1.7573810002008436E-3</v>
      </c>
    </row>
    <row r="392" spans="2:7" ht="14.4" thickTop="1" thickBot="1">
      <c r="B392" s="240">
        <v>50903</v>
      </c>
      <c r="C392" s="262" t="s">
        <v>700</v>
      </c>
      <c r="D392" s="398">
        <v>6</v>
      </c>
      <c r="E392" s="398">
        <v>7</v>
      </c>
      <c r="F392" s="398">
        <f t="shared" si="14"/>
        <v>13</v>
      </c>
      <c r="G392" s="341">
        <f t="shared" si="13"/>
        <v>6.5274151436031332E-4</v>
      </c>
    </row>
    <row r="393" spans="2:7" ht="14.4" thickTop="1" thickBot="1">
      <c r="B393" s="240">
        <v>50904</v>
      </c>
      <c r="C393" s="262" t="s">
        <v>64</v>
      </c>
      <c r="D393" s="398">
        <v>24</v>
      </c>
      <c r="E393" s="398">
        <v>24</v>
      </c>
      <c r="F393" s="398">
        <f t="shared" si="14"/>
        <v>48</v>
      </c>
      <c r="G393" s="341">
        <f t="shared" si="13"/>
        <v>2.4101225145611569E-3</v>
      </c>
    </row>
    <row r="394" spans="2:7" ht="14.4" thickTop="1" thickBot="1">
      <c r="B394" s="240">
        <v>50905</v>
      </c>
      <c r="C394" s="262" t="s">
        <v>848</v>
      </c>
      <c r="D394" s="398">
        <v>3</v>
      </c>
      <c r="E394" s="398">
        <v>5</v>
      </c>
      <c r="F394" s="398">
        <f t="shared" si="14"/>
        <v>8</v>
      </c>
      <c r="G394" s="341">
        <f t="shared" si="13"/>
        <v>4.016870857601928E-4</v>
      </c>
    </row>
    <row r="395" spans="2:7" ht="14.4" thickTop="1" thickBot="1">
      <c r="B395" s="240">
        <v>50906</v>
      </c>
      <c r="C395" s="262" t="s">
        <v>849</v>
      </c>
      <c r="D395" s="398">
        <v>11</v>
      </c>
      <c r="E395" s="398">
        <v>9</v>
      </c>
      <c r="F395" s="398">
        <f t="shared" si="14"/>
        <v>20</v>
      </c>
      <c r="G395" s="341">
        <f t="shared" si="13"/>
        <v>1.0042177144004821E-3</v>
      </c>
    </row>
    <row r="396" spans="2:7" ht="14.4" thickTop="1" thickBot="1">
      <c r="B396" s="240">
        <v>51001</v>
      </c>
      <c r="C396" s="262" t="s">
        <v>75</v>
      </c>
      <c r="D396" s="398">
        <v>35</v>
      </c>
      <c r="E396" s="398">
        <v>54</v>
      </c>
      <c r="F396" s="398">
        <f t="shared" si="14"/>
        <v>89</v>
      </c>
      <c r="G396" s="341">
        <f t="shared" si="13"/>
        <v>4.4687688290821447E-3</v>
      </c>
    </row>
    <row r="397" spans="2:7" ht="14.4" thickTop="1" thickBot="1">
      <c r="B397" s="240">
        <v>51002</v>
      </c>
      <c r="C397" s="262" t="s">
        <v>850</v>
      </c>
      <c r="D397" s="398">
        <v>44</v>
      </c>
      <c r="E397" s="398">
        <v>48</v>
      </c>
      <c r="F397" s="398">
        <f t="shared" si="14"/>
        <v>92</v>
      </c>
      <c r="G397" s="341">
        <f t="shared" si="13"/>
        <v>4.619401486242217E-3</v>
      </c>
    </row>
    <row r="398" spans="2:7" ht="14.4" thickTop="1" thickBot="1">
      <c r="B398" s="240">
        <v>51003</v>
      </c>
      <c r="C398" s="262" t="s">
        <v>851</v>
      </c>
      <c r="D398" s="398">
        <v>18</v>
      </c>
      <c r="E398" s="398">
        <v>15</v>
      </c>
      <c r="F398" s="398">
        <f t="shared" si="14"/>
        <v>33</v>
      </c>
      <c r="G398" s="341">
        <f t="shared" si="13"/>
        <v>1.6569592287607954E-3</v>
      </c>
    </row>
    <row r="399" spans="2:7" ht="14.4" thickTop="1" thickBot="1">
      <c r="B399" s="240">
        <v>51004</v>
      </c>
      <c r="C399" s="262" t="s">
        <v>852</v>
      </c>
      <c r="D399" s="398">
        <v>11</v>
      </c>
      <c r="E399" s="398">
        <v>4</v>
      </c>
      <c r="F399" s="398">
        <f t="shared" si="14"/>
        <v>15</v>
      </c>
      <c r="G399" s="341">
        <f t="shared" si="13"/>
        <v>7.5316328580036151E-4</v>
      </c>
    </row>
    <row r="400" spans="2:7" ht="14.4" thickTop="1" thickBot="1">
      <c r="B400" s="240">
        <v>51101</v>
      </c>
      <c r="C400" s="262" t="s">
        <v>76</v>
      </c>
      <c r="D400" s="398">
        <v>26</v>
      </c>
      <c r="E400" s="398">
        <v>30</v>
      </c>
      <c r="F400" s="398">
        <f t="shared" si="14"/>
        <v>56</v>
      </c>
      <c r="G400" s="341">
        <f t="shared" si="13"/>
        <v>2.8118096003213497E-3</v>
      </c>
    </row>
    <row r="401" spans="2:7" ht="14.4" thickTop="1" thickBot="1">
      <c r="B401" s="240">
        <v>51102</v>
      </c>
      <c r="C401" s="262" t="s">
        <v>853</v>
      </c>
      <c r="D401" s="398">
        <v>8</v>
      </c>
      <c r="E401" s="398">
        <v>8</v>
      </c>
      <c r="F401" s="398">
        <f t="shared" si="14"/>
        <v>16</v>
      </c>
      <c r="G401" s="341">
        <f t="shared" si="13"/>
        <v>8.0337417152038561E-4</v>
      </c>
    </row>
    <row r="402" spans="2:7" ht="14.4" thickTop="1" thickBot="1">
      <c r="B402" s="240">
        <v>51103</v>
      </c>
      <c r="C402" s="262" t="s">
        <v>854</v>
      </c>
      <c r="D402" s="398">
        <v>14</v>
      </c>
      <c r="E402" s="398">
        <v>11</v>
      </c>
      <c r="F402" s="398">
        <f t="shared" si="14"/>
        <v>25</v>
      </c>
      <c r="G402" s="341">
        <f t="shared" si="13"/>
        <v>1.2552721430006024E-3</v>
      </c>
    </row>
    <row r="403" spans="2:7" ht="14.4" thickTop="1" thickBot="1">
      <c r="B403" s="240">
        <v>51104</v>
      </c>
      <c r="C403" s="262" t="s">
        <v>855</v>
      </c>
      <c r="D403" s="398">
        <v>6</v>
      </c>
      <c r="E403" s="398">
        <v>1</v>
      </c>
      <c r="F403" s="398">
        <f t="shared" si="14"/>
        <v>7</v>
      </c>
      <c r="G403" s="341">
        <f t="shared" si="13"/>
        <v>3.5147620004016871E-4</v>
      </c>
    </row>
    <row r="404" spans="2:7" ht="14.4" thickTop="1" thickBot="1">
      <c r="B404" s="240">
        <v>51105</v>
      </c>
      <c r="C404" s="262" t="s">
        <v>856</v>
      </c>
      <c r="D404" s="398">
        <v>1</v>
      </c>
      <c r="E404" s="398">
        <v>17</v>
      </c>
      <c r="F404" s="398">
        <f t="shared" si="14"/>
        <v>18</v>
      </c>
      <c r="G404" s="341">
        <f t="shared" si="13"/>
        <v>9.0379594296043379E-4</v>
      </c>
    </row>
    <row r="405" spans="2:7" ht="14.4" thickTop="1" thickBot="1">
      <c r="B405" s="240">
        <v>60101</v>
      </c>
      <c r="C405" s="262" t="s">
        <v>77</v>
      </c>
      <c r="D405" s="398">
        <v>7</v>
      </c>
      <c r="E405" s="398">
        <v>7</v>
      </c>
      <c r="F405" s="398">
        <f t="shared" si="14"/>
        <v>14</v>
      </c>
      <c r="G405" s="341">
        <f t="shared" si="13"/>
        <v>7.0295240008033742E-4</v>
      </c>
    </row>
    <row r="406" spans="2:7" ht="14.4" thickTop="1" thickBot="1">
      <c r="B406" s="240">
        <v>60102</v>
      </c>
      <c r="C406" s="262" t="s">
        <v>857</v>
      </c>
      <c r="D406" s="398">
        <v>4</v>
      </c>
      <c r="E406" s="398">
        <v>15</v>
      </c>
      <c r="F406" s="398">
        <f t="shared" si="14"/>
        <v>19</v>
      </c>
      <c r="G406" s="341">
        <f t="shared" si="13"/>
        <v>9.5400682868045789E-4</v>
      </c>
    </row>
    <row r="407" spans="2:7" ht="14.4" thickTop="1" thickBot="1">
      <c r="B407" s="240">
        <v>60103</v>
      </c>
      <c r="C407" s="262" t="s">
        <v>858</v>
      </c>
      <c r="D407" s="398">
        <v>63</v>
      </c>
      <c r="E407" s="398">
        <v>51</v>
      </c>
      <c r="F407" s="398">
        <f t="shared" si="14"/>
        <v>114</v>
      </c>
      <c r="G407" s="341">
        <f t="shared" si="13"/>
        <v>5.7240409720827473E-3</v>
      </c>
    </row>
    <row r="408" spans="2:7" ht="14.4" thickTop="1" thickBot="1">
      <c r="B408" s="240">
        <v>60104</v>
      </c>
      <c r="C408" s="262" t="s">
        <v>859</v>
      </c>
      <c r="D408" s="398">
        <v>71</v>
      </c>
      <c r="E408" s="398">
        <v>69</v>
      </c>
      <c r="F408" s="398">
        <f t="shared" si="14"/>
        <v>140</v>
      </c>
      <c r="G408" s="341">
        <f t="shared" si="13"/>
        <v>7.0295240008033744E-3</v>
      </c>
    </row>
    <row r="409" spans="2:7" ht="14.4" thickTop="1" thickBot="1">
      <c r="B409" s="240">
        <v>60105</v>
      </c>
      <c r="C409" s="262" t="s">
        <v>860</v>
      </c>
      <c r="D409" s="398">
        <v>40</v>
      </c>
      <c r="E409" s="398">
        <v>43</v>
      </c>
      <c r="F409" s="398">
        <f t="shared" si="14"/>
        <v>83</v>
      </c>
      <c r="G409" s="341">
        <f t="shared" si="13"/>
        <v>4.1675035147620007E-3</v>
      </c>
    </row>
    <row r="410" spans="2:7" ht="14.4" thickTop="1" thickBot="1">
      <c r="B410" s="240">
        <v>60106</v>
      </c>
      <c r="C410" s="262" t="s">
        <v>861</v>
      </c>
      <c r="D410" s="398">
        <v>5</v>
      </c>
      <c r="E410" s="398">
        <v>1</v>
      </c>
      <c r="F410" s="398">
        <f t="shared" si="14"/>
        <v>6</v>
      </c>
      <c r="G410" s="341">
        <f t="shared" si="13"/>
        <v>3.0126531432014462E-4</v>
      </c>
    </row>
    <row r="411" spans="2:7" ht="14.4" thickTop="1" thickBot="1">
      <c r="B411" s="240">
        <v>60107</v>
      </c>
      <c r="C411" s="262" t="s">
        <v>862</v>
      </c>
      <c r="D411" s="398">
        <v>7</v>
      </c>
      <c r="E411" s="398">
        <v>7</v>
      </c>
      <c r="F411" s="398">
        <f t="shared" si="14"/>
        <v>14</v>
      </c>
      <c r="G411" s="341">
        <f t="shared" si="13"/>
        <v>7.0295240008033742E-4</v>
      </c>
    </row>
    <row r="412" spans="2:7" ht="14.4" thickTop="1" thickBot="1">
      <c r="B412" s="240">
        <v>60108</v>
      </c>
      <c r="C412" s="262" t="s">
        <v>863</v>
      </c>
      <c r="D412" s="398">
        <v>41</v>
      </c>
      <c r="E412" s="398">
        <v>41</v>
      </c>
      <c r="F412" s="398">
        <f t="shared" si="14"/>
        <v>82</v>
      </c>
      <c r="G412" s="341">
        <f t="shared" si="13"/>
        <v>4.1172926290419763E-3</v>
      </c>
    </row>
    <row r="413" spans="2:7" ht="14.4" thickTop="1" thickBot="1">
      <c r="B413" s="240">
        <v>60109</v>
      </c>
      <c r="C413" s="421" t="s">
        <v>1368</v>
      </c>
      <c r="D413" s="440">
        <v>4</v>
      </c>
      <c r="E413" s="440">
        <v>6</v>
      </c>
      <c r="F413" s="398">
        <f t="shared" si="14"/>
        <v>10</v>
      </c>
      <c r="G413" s="341">
        <f t="shared" si="13"/>
        <v>5.0210885720024104E-4</v>
      </c>
    </row>
    <row r="414" spans="2:7" ht="14.4" thickTop="1" thickBot="1">
      <c r="B414" s="240">
        <v>60110</v>
      </c>
      <c r="C414" s="262" t="s">
        <v>865</v>
      </c>
      <c r="D414" s="398">
        <v>0</v>
      </c>
      <c r="E414" s="398">
        <v>0</v>
      </c>
      <c r="F414" s="398">
        <f t="shared" si="14"/>
        <v>0</v>
      </c>
      <c r="G414" s="341">
        <f t="shared" si="13"/>
        <v>0</v>
      </c>
    </row>
    <row r="415" spans="2:7" ht="14.4" thickTop="1" thickBot="1">
      <c r="B415" s="240">
        <v>60111</v>
      </c>
      <c r="C415" s="262" t="s">
        <v>866</v>
      </c>
      <c r="D415" s="398">
        <v>18</v>
      </c>
      <c r="E415" s="398">
        <v>14</v>
      </c>
      <c r="F415" s="398">
        <f t="shared" si="14"/>
        <v>32</v>
      </c>
      <c r="G415" s="341">
        <f t="shared" si="13"/>
        <v>1.6067483430407712E-3</v>
      </c>
    </row>
    <row r="416" spans="2:7" ht="14.4" thickTop="1" thickBot="1">
      <c r="B416" s="240">
        <v>60112</v>
      </c>
      <c r="C416" s="262" t="s">
        <v>867</v>
      </c>
      <c r="D416" s="398">
        <v>16</v>
      </c>
      <c r="E416" s="398">
        <v>11</v>
      </c>
      <c r="F416" s="398">
        <f t="shared" si="14"/>
        <v>27</v>
      </c>
      <c r="G416" s="341">
        <f t="shared" si="13"/>
        <v>1.3556939144406506E-3</v>
      </c>
    </row>
    <row r="417" spans="2:7" ht="14.4" thickTop="1" thickBot="1">
      <c r="B417" s="240">
        <v>60113</v>
      </c>
      <c r="C417" s="262" t="s">
        <v>868</v>
      </c>
      <c r="D417" s="398">
        <v>34</v>
      </c>
      <c r="E417" s="398">
        <v>12</v>
      </c>
      <c r="F417" s="398">
        <f t="shared" si="14"/>
        <v>46</v>
      </c>
      <c r="G417" s="341">
        <f t="shared" si="13"/>
        <v>2.3097007431211085E-3</v>
      </c>
    </row>
    <row r="418" spans="2:7" ht="14.4" thickTop="1" thickBot="1">
      <c r="B418" s="240">
        <v>60114</v>
      </c>
      <c r="C418" s="262" t="s">
        <v>869</v>
      </c>
      <c r="D418" s="398">
        <v>2</v>
      </c>
      <c r="E418" s="398">
        <v>8</v>
      </c>
      <c r="F418" s="398">
        <f t="shared" si="14"/>
        <v>10</v>
      </c>
      <c r="G418" s="341">
        <f t="shared" si="13"/>
        <v>5.0210885720024104E-4</v>
      </c>
    </row>
    <row r="419" spans="2:7" ht="14.4" thickTop="1" thickBot="1">
      <c r="B419" s="240">
        <v>60115</v>
      </c>
      <c r="C419" s="262" t="s">
        <v>870</v>
      </c>
      <c r="D419" s="398">
        <v>6</v>
      </c>
      <c r="E419" s="398">
        <v>17</v>
      </c>
      <c r="F419" s="398">
        <f t="shared" si="14"/>
        <v>23</v>
      </c>
      <c r="G419" s="341">
        <f t="shared" si="13"/>
        <v>1.1548503715605543E-3</v>
      </c>
    </row>
    <row r="420" spans="2:7" ht="14.4" thickTop="1" thickBot="1">
      <c r="B420" s="240">
        <v>60116</v>
      </c>
      <c r="C420" s="262" t="s">
        <v>871</v>
      </c>
      <c r="D420" s="398">
        <v>0</v>
      </c>
      <c r="E420" s="398">
        <v>1</v>
      </c>
      <c r="F420" s="398">
        <f t="shared" si="14"/>
        <v>1</v>
      </c>
      <c r="G420" s="341">
        <f t="shared" si="13"/>
        <v>5.02108857200241E-5</v>
      </c>
    </row>
    <row r="421" spans="2:7" ht="14.4" thickTop="1" thickBot="1">
      <c r="B421" s="240">
        <v>60201</v>
      </c>
      <c r="C421" s="262" t="s">
        <v>872</v>
      </c>
      <c r="D421" s="398">
        <v>12</v>
      </c>
      <c r="E421" s="398">
        <v>15</v>
      </c>
      <c r="F421" s="398">
        <f t="shared" si="14"/>
        <v>27</v>
      </c>
      <c r="G421" s="341">
        <f t="shared" si="13"/>
        <v>1.3556939144406506E-3</v>
      </c>
    </row>
    <row r="422" spans="2:7" ht="14.4" thickTop="1" thickBot="1">
      <c r="B422" s="240">
        <v>60202</v>
      </c>
      <c r="C422" s="262" t="s">
        <v>873</v>
      </c>
      <c r="D422" s="398">
        <v>9</v>
      </c>
      <c r="E422" s="398">
        <v>9</v>
      </c>
      <c r="F422" s="398">
        <f t="shared" si="14"/>
        <v>18</v>
      </c>
      <c r="G422" s="341">
        <f t="shared" si="13"/>
        <v>9.0379594296043379E-4</v>
      </c>
    </row>
    <row r="423" spans="2:7" ht="14.4" thickTop="1" thickBot="1">
      <c r="B423" s="240">
        <v>60203</v>
      </c>
      <c r="C423" s="262" t="s">
        <v>874</v>
      </c>
      <c r="D423" s="398">
        <v>30</v>
      </c>
      <c r="E423" s="398">
        <v>23</v>
      </c>
      <c r="F423" s="398">
        <f t="shared" si="14"/>
        <v>53</v>
      </c>
      <c r="G423" s="341">
        <f t="shared" si="13"/>
        <v>2.6611769431612773E-3</v>
      </c>
    </row>
    <row r="424" spans="2:7" ht="14.4" thickTop="1" thickBot="1">
      <c r="B424" s="240">
        <v>60204</v>
      </c>
      <c r="C424" s="262" t="s">
        <v>18</v>
      </c>
      <c r="D424" s="398">
        <v>3</v>
      </c>
      <c r="E424" s="398">
        <v>7</v>
      </c>
      <c r="F424" s="398">
        <f t="shared" si="14"/>
        <v>10</v>
      </c>
      <c r="G424" s="341">
        <f t="shared" si="13"/>
        <v>5.0210885720024104E-4</v>
      </c>
    </row>
    <row r="425" spans="2:7" ht="14.4" thickTop="1" thickBot="1">
      <c r="B425" s="240">
        <v>60205</v>
      </c>
      <c r="C425" s="262" t="s">
        <v>661</v>
      </c>
      <c r="D425" s="398">
        <v>3</v>
      </c>
      <c r="E425" s="398">
        <v>14</v>
      </c>
      <c r="F425" s="398">
        <f t="shared" si="14"/>
        <v>17</v>
      </c>
      <c r="G425" s="341">
        <f t="shared" si="13"/>
        <v>8.535850572404097E-4</v>
      </c>
    </row>
    <row r="426" spans="2:7" ht="14.4" thickTop="1" thickBot="1">
      <c r="B426" s="240">
        <v>60206</v>
      </c>
      <c r="C426" s="262" t="s">
        <v>875</v>
      </c>
      <c r="D426" s="398">
        <v>0</v>
      </c>
      <c r="E426" s="398">
        <v>1</v>
      </c>
      <c r="F426" s="398">
        <f t="shared" si="14"/>
        <v>1</v>
      </c>
      <c r="G426" s="341">
        <f t="shared" si="13"/>
        <v>5.02108857200241E-5</v>
      </c>
    </row>
    <row r="427" spans="2:7" ht="14.4" thickTop="1" thickBot="1">
      <c r="B427" s="240">
        <v>60301</v>
      </c>
      <c r="C427" s="262" t="s">
        <v>79</v>
      </c>
      <c r="D427" s="398">
        <v>158</v>
      </c>
      <c r="E427" s="398">
        <v>213</v>
      </c>
      <c r="F427" s="398">
        <f t="shared" si="14"/>
        <v>371</v>
      </c>
      <c r="G427" s="341">
        <f t="shared" si="13"/>
        <v>1.8628238602128942E-2</v>
      </c>
    </row>
    <row r="428" spans="2:7" ht="14.4" thickTop="1" thickBot="1">
      <c r="B428" s="240">
        <v>60302</v>
      </c>
      <c r="C428" s="262" t="s">
        <v>876</v>
      </c>
      <c r="D428" s="398">
        <v>22</v>
      </c>
      <c r="E428" s="398">
        <v>26</v>
      </c>
      <c r="F428" s="398">
        <f t="shared" si="14"/>
        <v>48</v>
      </c>
      <c r="G428" s="341">
        <f t="shared" si="13"/>
        <v>2.4101225145611569E-3</v>
      </c>
    </row>
    <row r="429" spans="2:7" ht="14.4" thickTop="1" thickBot="1">
      <c r="B429" s="240">
        <v>60303</v>
      </c>
      <c r="C429" s="262" t="s">
        <v>877</v>
      </c>
      <c r="D429" s="398">
        <v>52</v>
      </c>
      <c r="E429" s="398">
        <v>137</v>
      </c>
      <c r="F429" s="398">
        <f t="shared" si="14"/>
        <v>189</v>
      </c>
      <c r="G429" s="341">
        <f t="shared" si="13"/>
        <v>9.4898574010845553E-3</v>
      </c>
    </row>
    <row r="430" spans="2:7" ht="14.4" thickTop="1" thickBot="1">
      <c r="B430" s="240">
        <v>60304</v>
      </c>
      <c r="C430" s="262" t="s">
        <v>878</v>
      </c>
      <c r="D430" s="398">
        <v>33</v>
      </c>
      <c r="E430" s="398">
        <v>38</v>
      </c>
      <c r="F430" s="398">
        <f t="shared" si="14"/>
        <v>71</v>
      </c>
      <c r="G430" s="341">
        <f t="shared" si="13"/>
        <v>3.5649728861217112E-3</v>
      </c>
    </row>
    <row r="431" spans="2:7" ht="14.4" thickTop="1" thickBot="1">
      <c r="B431" s="240">
        <v>60305</v>
      </c>
      <c r="C431" s="262" t="s">
        <v>879</v>
      </c>
      <c r="D431" s="398">
        <v>10</v>
      </c>
      <c r="E431" s="398">
        <v>10</v>
      </c>
      <c r="F431" s="398">
        <f t="shared" si="14"/>
        <v>20</v>
      </c>
      <c r="G431" s="341">
        <f t="shared" si="13"/>
        <v>1.0042177144004821E-3</v>
      </c>
    </row>
    <row r="432" spans="2:7" ht="14.4" thickTop="1" thickBot="1">
      <c r="B432" s="240">
        <v>60306</v>
      </c>
      <c r="C432" s="262" t="s">
        <v>880</v>
      </c>
      <c r="D432" s="398">
        <v>3</v>
      </c>
      <c r="E432" s="398">
        <v>4</v>
      </c>
      <c r="F432" s="398">
        <f t="shared" si="14"/>
        <v>7</v>
      </c>
      <c r="G432" s="341">
        <f t="shared" si="13"/>
        <v>3.5147620004016871E-4</v>
      </c>
    </row>
    <row r="433" spans="2:7" ht="14.4" thickTop="1" thickBot="1">
      <c r="B433" s="240">
        <v>60307</v>
      </c>
      <c r="C433" s="262" t="s">
        <v>881</v>
      </c>
      <c r="D433" s="398">
        <v>8</v>
      </c>
      <c r="E433" s="398">
        <v>11</v>
      </c>
      <c r="F433" s="398">
        <f t="shared" si="14"/>
        <v>19</v>
      </c>
      <c r="G433" s="341">
        <f t="shared" si="13"/>
        <v>9.5400682868045789E-4</v>
      </c>
    </row>
    <row r="434" spans="2:7" ht="14.4" thickTop="1" thickBot="1">
      <c r="B434" s="240">
        <v>60308</v>
      </c>
      <c r="C434" s="262" t="s">
        <v>882</v>
      </c>
      <c r="D434" s="398">
        <v>33</v>
      </c>
      <c r="E434" s="398">
        <v>20</v>
      </c>
      <c r="F434" s="398">
        <f t="shared" si="14"/>
        <v>53</v>
      </c>
      <c r="G434" s="341">
        <f t="shared" si="13"/>
        <v>2.6611769431612773E-3</v>
      </c>
    </row>
    <row r="435" spans="2:7" ht="14.4" thickTop="1" thickBot="1">
      <c r="B435" s="240">
        <v>60309</v>
      </c>
      <c r="C435" s="262" t="s">
        <v>883</v>
      </c>
      <c r="D435" s="398">
        <v>20</v>
      </c>
      <c r="E435" s="398">
        <v>28</v>
      </c>
      <c r="F435" s="398">
        <f t="shared" si="14"/>
        <v>48</v>
      </c>
      <c r="G435" s="341">
        <f t="shared" si="13"/>
        <v>2.4101225145611569E-3</v>
      </c>
    </row>
    <row r="436" spans="2:7" ht="14.4" thickTop="1" thickBot="1">
      <c r="B436" s="240">
        <v>60401</v>
      </c>
      <c r="C436" s="262" t="s">
        <v>884</v>
      </c>
      <c r="D436" s="398">
        <v>34</v>
      </c>
      <c r="E436" s="398">
        <v>41</v>
      </c>
      <c r="F436" s="398">
        <f t="shared" si="14"/>
        <v>75</v>
      </c>
      <c r="G436" s="341">
        <f t="shared" si="13"/>
        <v>3.7658164290018076E-3</v>
      </c>
    </row>
    <row r="437" spans="2:7" ht="14.4" thickTop="1" thickBot="1">
      <c r="B437" s="240">
        <v>60402</v>
      </c>
      <c r="C437" s="262" t="s">
        <v>31</v>
      </c>
      <c r="D437" s="398">
        <v>2</v>
      </c>
      <c r="E437" s="398">
        <v>2</v>
      </c>
      <c r="F437" s="398">
        <f t="shared" si="14"/>
        <v>4</v>
      </c>
      <c r="G437" s="341">
        <f t="shared" ref="G437:G494" si="15">+F437/$F$496</f>
        <v>2.008435428800964E-4</v>
      </c>
    </row>
    <row r="438" spans="2:7" ht="14.4" thickTop="1" thickBot="1">
      <c r="B438" s="240">
        <v>60403</v>
      </c>
      <c r="C438" s="262" t="s">
        <v>63</v>
      </c>
      <c r="D438" s="398">
        <v>6</v>
      </c>
      <c r="E438" s="398">
        <v>11</v>
      </c>
      <c r="F438" s="398">
        <f t="shared" si="14"/>
        <v>17</v>
      </c>
      <c r="G438" s="341">
        <f t="shared" si="15"/>
        <v>8.535850572404097E-4</v>
      </c>
    </row>
    <row r="439" spans="2:7" ht="14.4" thickTop="1" thickBot="1">
      <c r="B439" s="240">
        <v>60501</v>
      </c>
      <c r="C439" s="262" t="s">
        <v>885</v>
      </c>
      <c r="D439" s="398">
        <v>45</v>
      </c>
      <c r="E439" s="398">
        <v>48</v>
      </c>
      <c r="F439" s="398">
        <f t="shared" si="14"/>
        <v>93</v>
      </c>
      <c r="G439" s="341">
        <f t="shared" si="15"/>
        <v>4.6696123719622415E-3</v>
      </c>
    </row>
    <row r="440" spans="2:7" ht="14.4" thickTop="1" thickBot="1">
      <c r="B440" s="240">
        <v>60502</v>
      </c>
      <c r="C440" s="262" t="s">
        <v>886</v>
      </c>
      <c r="D440" s="398">
        <v>39</v>
      </c>
      <c r="E440" s="398">
        <v>40</v>
      </c>
      <c r="F440" s="398">
        <f t="shared" si="14"/>
        <v>79</v>
      </c>
      <c r="G440" s="341">
        <f t="shared" si="15"/>
        <v>3.9666599718819039E-3</v>
      </c>
    </row>
    <row r="441" spans="2:7" ht="14.4" thickTop="1" thickBot="1">
      <c r="B441" s="240">
        <v>60503</v>
      </c>
      <c r="C441" s="262" t="s">
        <v>887</v>
      </c>
      <c r="D441" s="398">
        <v>17</v>
      </c>
      <c r="E441" s="398">
        <v>8</v>
      </c>
      <c r="F441" s="398">
        <f t="shared" si="14"/>
        <v>25</v>
      </c>
      <c r="G441" s="341">
        <f t="shared" si="15"/>
        <v>1.2552721430006024E-3</v>
      </c>
    </row>
    <row r="442" spans="2:7" ht="14.4" thickTop="1" thickBot="1">
      <c r="B442" s="240">
        <v>60504</v>
      </c>
      <c r="C442" s="262" t="s">
        <v>888</v>
      </c>
      <c r="D442" s="398">
        <v>5</v>
      </c>
      <c r="E442" s="398">
        <v>9</v>
      </c>
      <c r="F442" s="398">
        <f t="shared" si="14"/>
        <v>14</v>
      </c>
      <c r="G442" s="341">
        <f t="shared" si="15"/>
        <v>7.0295240008033742E-4</v>
      </c>
    </row>
    <row r="443" spans="2:7" ht="14.4" thickTop="1" thickBot="1">
      <c r="B443" s="240">
        <v>60505</v>
      </c>
      <c r="C443" s="262" t="s">
        <v>889</v>
      </c>
      <c r="D443" s="398">
        <v>28</v>
      </c>
      <c r="E443" s="398">
        <v>25</v>
      </c>
      <c r="F443" s="398">
        <f t="shared" si="14"/>
        <v>53</v>
      </c>
      <c r="G443" s="341">
        <f t="shared" si="15"/>
        <v>2.6611769431612773E-3</v>
      </c>
    </row>
    <row r="444" spans="2:7" ht="14.4" thickTop="1" thickBot="1">
      <c r="B444" s="240">
        <v>60506</v>
      </c>
      <c r="C444" s="262" t="s">
        <v>890</v>
      </c>
      <c r="D444" s="398">
        <v>0</v>
      </c>
      <c r="E444" s="398">
        <v>4</v>
      </c>
      <c r="F444" s="398">
        <f t="shared" si="14"/>
        <v>4</v>
      </c>
      <c r="G444" s="341">
        <f t="shared" si="15"/>
        <v>2.008435428800964E-4</v>
      </c>
    </row>
    <row r="445" spans="2:7" ht="14.4" thickTop="1" thickBot="1">
      <c r="B445" s="240">
        <v>60601</v>
      </c>
      <c r="C445" s="262" t="s">
        <v>891</v>
      </c>
      <c r="D445" s="398">
        <v>17</v>
      </c>
      <c r="E445" s="398">
        <v>35</v>
      </c>
      <c r="F445" s="398">
        <f t="shared" si="14"/>
        <v>52</v>
      </c>
      <c r="G445" s="341">
        <f t="shared" si="15"/>
        <v>2.6109660574412533E-3</v>
      </c>
    </row>
    <row r="446" spans="2:7" ht="14.4" thickTop="1" thickBot="1">
      <c r="B446" s="240">
        <v>60602</v>
      </c>
      <c r="C446" s="262" t="s">
        <v>892</v>
      </c>
      <c r="D446" s="398">
        <v>16</v>
      </c>
      <c r="E446" s="398">
        <v>22</v>
      </c>
      <c r="F446" s="398">
        <f t="shared" si="14"/>
        <v>38</v>
      </c>
      <c r="G446" s="341">
        <f t="shared" si="15"/>
        <v>1.9080136573609158E-3</v>
      </c>
    </row>
    <row r="447" spans="2:7" ht="14.4" thickTop="1" thickBot="1">
      <c r="B447" s="240">
        <v>60603</v>
      </c>
      <c r="C447" s="262" t="s">
        <v>893</v>
      </c>
      <c r="D447" s="398">
        <v>11</v>
      </c>
      <c r="E447" s="398">
        <v>15</v>
      </c>
      <c r="F447" s="398">
        <f t="shared" si="14"/>
        <v>26</v>
      </c>
      <c r="G447" s="341">
        <f t="shared" si="15"/>
        <v>1.3054830287206266E-3</v>
      </c>
    </row>
    <row r="448" spans="2:7" ht="14.4" thickTop="1" thickBot="1">
      <c r="B448" s="240">
        <v>60701</v>
      </c>
      <c r="C448" s="262" t="s">
        <v>83</v>
      </c>
      <c r="D448" s="398">
        <v>30</v>
      </c>
      <c r="E448" s="398">
        <v>32</v>
      </c>
      <c r="F448" s="398">
        <f t="shared" si="14"/>
        <v>62</v>
      </c>
      <c r="G448" s="341">
        <f t="shared" si="15"/>
        <v>3.1130749146414944E-3</v>
      </c>
    </row>
    <row r="449" spans="2:7" ht="14.4" thickTop="1" thickBot="1">
      <c r="B449" s="240">
        <v>60702</v>
      </c>
      <c r="C449" s="421" t="s">
        <v>894</v>
      </c>
      <c r="D449" s="440">
        <v>25</v>
      </c>
      <c r="E449" s="440">
        <v>29</v>
      </c>
      <c r="F449" s="398">
        <f t="shared" si="14"/>
        <v>54</v>
      </c>
      <c r="G449" s="341">
        <f t="shared" si="15"/>
        <v>2.7113878288813013E-3</v>
      </c>
    </row>
    <row r="450" spans="2:7" ht="14.4" thickTop="1" thickBot="1">
      <c r="B450" s="240">
        <v>60703</v>
      </c>
      <c r="C450" s="262" t="s">
        <v>895</v>
      </c>
      <c r="D450" s="398">
        <v>65</v>
      </c>
      <c r="E450" s="398">
        <v>91</v>
      </c>
      <c r="F450" s="398">
        <f t="shared" si="14"/>
        <v>156</v>
      </c>
      <c r="G450" s="341">
        <f t="shared" si="15"/>
        <v>7.832898172323759E-3</v>
      </c>
    </row>
    <row r="451" spans="2:7" ht="14.4" thickTop="1" thickBot="1">
      <c r="B451" s="240">
        <v>60704</v>
      </c>
      <c r="C451" s="262" t="s">
        <v>896</v>
      </c>
      <c r="D451" s="398">
        <v>76</v>
      </c>
      <c r="E451" s="398">
        <v>38</v>
      </c>
      <c r="F451" s="398">
        <f t="shared" si="14"/>
        <v>114</v>
      </c>
      <c r="G451" s="341">
        <f t="shared" si="15"/>
        <v>5.7240409720827473E-3</v>
      </c>
    </row>
    <row r="452" spans="2:7" ht="14.4" thickTop="1" thickBot="1">
      <c r="B452" s="240">
        <v>60801</v>
      </c>
      <c r="C452" s="262" t="s">
        <v>897</v>
      </c>
      <c r="D452" s="398">
        <v>63</v>
      </c>
      <c r="E452" s="398">
        <v>77</v>
      </c>
      <c r="F452" s="398">
        <f t="shared" si="14"/>
        <v>140</v>
      </c>
      <c r="G452" s="341">
        <f t="shared" si="15"/>
        <v>7.0295240008033744E-3</v>
      </c>
    </row>
    <row r="453" spans="2:7" ht="14.4" thickTop="1" thickBot="1">
      <c r="B453" s="240">
        <v>60802</v>
      </c>
      <c r="C453" s="262" t="s">
        <v>898</v>
      </c>
      <c r="D453" s="398">
        <v>106</v>
      </c>
      <c r="E453" s="398">
        <v>124</v>
      </c>
      <c r="F453" s="398">
        <f t="shared" si="14"/>
        <v>230</v>
      </c>
      <c r="G453" s="341">
        <f t="shared" si="15"/>
        <v>1.1548503715605543E-2</v>
      </c>
    </row>
    <row r="454" spans="2:7" ht="14.4" thickTop="1" thickBot="1">
      <c r="B454" s="240">
        <v>60803</v>
      </c>
      <c r="C454" s="262" t="s">
        <v>899</v>
      </c>
      <c r="D454" s="398">
        <v>47</v>
      </c>
      <c r="E454" s="398">
        <v>50</v>
      </c>
      <c r="F454" s="398">
        <f t="shared" si="14"/>
        <v>97</v>
      </c>
      <c r="G454" s="341">
        <f t="shared" si="15"/>
        <v>4.8704559148423374E-3</v>
      </c>
    </row>
    <row r="455" spans="2:7" ht="14.4" thickTop="1" thickBot="1">
      <c r="B455" s="240">
        <v>60804</v>
      </c>
      <c r="C455" s="262" t="s">
        <v>900</v>
      </c>
      <c r="D455" s="398">
        <v>54</v>
      </c>
      <c r="E455" s="398">
        <v>16</v>
      </c>
      <c r="F455" s="398">
        <f t="shared" ref="F455:F495" si="16">+D455+E455</f>
        <v>70</v>
      </c>
      <c r="G455" s="341">
        <f t="shared" si="15"/>
        <v>3.5147620004016872E-3</v>
      </c>
    </row>
    <row r="456" spans="2:7" ht="14.4" thickTop="1" thickBot="1">
      <c r="B456" s="240">
        <v>60805</v>
      </c>
      <c r="C456" s="262" t="s">
        <v>901</v>
      </c>
      <c r="D456" s="398">
        <v>14</v>
      </c>
      <c r="E456" s="398">
        <v>21</v>
      </c>
      <c r="F456" s="398">
        <f t="shared" si="16"/>
        <v>35</v>
      </c>
      <c r="G456" s="341">
        <f t="shared" si="15"/>
        <v>1.7573810002008436E-3</v>
      </c>
    </row>
    <row r="457" spans="2:7" ht="14.4" thickTop="1" thickBot="1">
      <c r="B457" s="240">
        <v>60806</v>
      </c>
      <c r="C457" s="262" t="s">
        <v>902</v>
      </c>
      <c r="D457" s="398">
        <v>33</v>
      </c>
      <c r="E457" s="398">
        <v>40</v>
      </c>
      <c r="F457" s="398">
        <f t="shared" si="16"/>
        <v>73</v>
      </c>
      <c r="G457" s="341">
        <f t="shared" si="15"/>
        <v>3.6653946575617596E-3</v>
      </c>
    </row>
    <row r="458" spans="2:7" ht="14.4" thickTop="1" thickBot="1">
      <c r="B458" s="240">
        <v>60901</v>
      </c>
      <c r="C458" s="262" t="s">
        <v>85</v>
      </c>
      <c r="D458" s="398">
        <v>95</v>
      </c>
      <c r="E458" s="398">
        <v>69</v>
      </c>
      <c r="F458" s="398">
        <f t="shared" si="16"/>
        <v>164</v>
      </c>
      <c r="G458" s="341">
        <f t="shared" si="15"/>
        <v>8.2345852580839526E-3</v>
      </c>
    </row>
    <row r="459" spans="2:7" ht="14.4" thickTop="1" thickBot="1">
      <c r="B459" s="240">
        <v>61001</v>
      </c>
      <c r="C459" s="262" t="s">
        <v>903</v>
      </c>
      <c r="D459" s="398">
        <v>50</v>
      </c>
      <c r="E459" s="398">
        <v>65</v>
      </c>
      <c r="F459" s="398">
        <f t="shared" si="16"/>
        <v>115</v>
      </c>
      <c r="G459" s="341">
        <f t="shared" si="15"/>
        <v>5.7742518578027717E-3</v>
      </c>
    </row>
    <row r="460" spans="2:7" ht="14.4" thickTop="1" thickBot="1">
      <c r="B460" s="240">
        <v>61002</v>
      </c>
      <c r="C460" s="262" t="s">
        <v>904</v>
      </c>
      <c r="D460" s="398">
        <v>13</v>
      </c>
      <c r="E460" s="398">
        <v>10</v>
      </c>
      <c r="F460" s="398">
        <f t="shared" si="16"/>
        <v>23</v>
      </c>
      <c r="G460" s="341">
        <f t="shared" si="15"/>
        <v>1.1548503715605543E-3</v>
      </c>
    </row>
    <row r="461" spans="2:7" ht="14.4" thickTop="1" thickBot="1">
      <c r="B461" s="240">
        <v>61003</v>
      </c>
      <c r="C461" s="262" t="s">
        <v>905</v>
      </c>
      <c r="D461" s="398">
        <v>39</v>
      </c>
      <c r="E461" s="398">
        <v>61</v>
      </c>
      <c r="F461" s="398">
        <f t="shared" si="16"/>
        <v>100</v>
      </c>
      <c r="G461" s="341">
        <f t="shared" si="15"/>
        <v>5.0210885720024098E-3</v>
      </c>
    </row>
    <row r="462" spans="2:7" ht="14.4" thickTop="1" thickBot="1">
      <c r="B462" s="240">
        <v>61004</v>
      </c>
      <c r="C462" s="262" t="s">
        <v>906</v>
      </c>
      <c r="D462" s="398">
        <v>98</v>
      </c>
      <c r="E462" s="398">
        <v>83</v>
      </c>
      <c r="F462" s="398">
        <f t="shared" si="16"/>
        <v>181</v>
      </c>
      <c r="G462" s="341">
        <f t="shared" si="15"/>
        <v>9.0881703153243617E-3</v>
      </c>
    </row>
    <row r="463" spans="2:7" ht="14.4" thickTop="1" thickBot="1">
      <c r="B463" s="240">
        <v>61101</v>
      </c>
      <c r="C463" s="262" t="s">
        <v>907</v>
      </c>
      <c r="D463" s="398">
        <v>6</v>
      </c>
      <c r="E463" s="398">
        <v>6</v>
      </c>
      <c r="F463" s="398">
        <f t="shared" si="16"/>
        <v>12</v>
      </c>
      <c r="G463" s="341">
        <f t="shared" si="15"/>
        <v>6.0253062864028923E-4</v>
      </c>
    </row>
    <row r="464" spans="2:7" ht="14.4" thickTop="1" thickBot="1">
      <c r="B464" s="240">
        <v>61102</v>
      </c>
      <c r="C464" s="262" t="s">
        <v>908</v>
      </c>
      <c r="D464" s="398">
        <v>12</v>
      </c>
      <c r="E464" s="398">
        <v>9</v>
      </c>
      <c r="F464" s="398">
        <f t="shared" si="16"/>
        <v>21</v>
      </c>
      <c r="G464" s="341">
        <f t="shared" si="15"/>
        <v>1.0544286001205061E-3</v>
      </c>
    </row>
    <row r="465" spans="2:7" ht="14.4" thickTop="1" thickBot="1">
      <c r="B465" s="240">
        <v>61103</v>
      </c>
      <c r="C465" s="262" t="s">
        <v>1074</v>
      </c>
      <c r="D465" s="398">
        <v>2</v>
      </c>
      <c r="E465" s="398">
        <v>3</v>
      </c>
      <c r="F465" s="398">
        <f t="shared" si="16"/>
        <v>5</v>
      </c>
      <c r="G465" s="341">
        <f t="shared" si="15"/>
        <v>2.5105442860012052E-4</v>
      </c>
    </row>
    <row r="466" spans="2:7" ht="14.4" thickTop="1" thickBot="1">
      <c r="B466" s="240">
        <v>70101</v>
      </c>
      <c r="C466" s="262" t="s">
        <v>88</v>
      </c>
      <c r="D466" s="398">
        <v>33</v>
      </c>
      <c r="E466" s="398">
        <v>48</v>
      </c>
      <c r="F466" s="398">
        <f t="shared" si="16"/>
        <v>81</v>
      </c>
      <c r="G466" s="341">
        <f t="shared" si="15"/>
        <v>4.0670817433219519E-3</v>
      </c>
    </row>
    <row r="467" spans="2:7" ht="14.4" thickTop="1" thickBot="1">
      <c r="B467" s="240">
        <v>70102</v>
      </c>
      <c r="C467" s="262" t="s">
        <v>909</v>
      </c>
      <c r="D467" s="398">
        <v>96</v>
      </c>
      <c r="E467" s="398">
        <v>238</v>
      </c>
      <c r="F467" s="398">
        <f t="shared" si="16"/>
        <v>334</v>
      </c>
      <c r="G467" s="341">
        <f t="shared" si="15"/>
        <v>1.677043583048805E-2</v>
      </c>
    </row>
    <row r="468" spans="2:7" ht="14.4" thickTop="1" thickBot="1">
      <c r="B468" s="240">
        <v>70103</v>
      </c>
      <c r="C468" s="262" t="s">
        <v>910</v>
      </c>
      <c r="D468" s="398">
        <v>9</v>
      </c>
      <c r="E468" s="398">
        <v>13</v>
      </c>
      <c r="F468" s="398">
        <f t="shared" si="16"/>
        <v>22</v>
      </c>
      <c r="G468" s="341">
        <f t="shared" si="15"/>
        <v>1.1046394858405303E-3</v>
      </c>
    </row>
    <row r="469" spans="2:7" ht="14.4" thickTop="1" thickBot="1">
      <c r="B469" s="240">
        <v>70104</v>
      </c>
      <c r="C469" s="262" t="s">
        <v>911</v>
      </c>
      <c r="D469" s="398">
        <v>39</v>
      </c>
      <c r="E469" s="398">
        <v>57</v>
      </c>
      <c r="F469" s="398">
        <f t="shared" si="16"/>
        <v>96</v>
      </c>
      <c r="G469" s="341">
        <f t="shared" si="15"/>
        <v>4.8202450291223138E-3</v>
      </c>
    </row>
    <row r="470" spans="2:7" ht="14.4" thickTop="1" thickBot="1">
      <c r="B470" s="240">
        <v>70201</v>
      </c>
      <c r="C470" s="262" t="s">
        <v>912</v>
      </c>
      <c r="D470" s="398">
        <v>112</v>
      </c>
      <c r="E470" s="398">
        <v>132</v>
      </c>
      <c r="F470" s="398">
        <f t="shared" si="16"/>
        <v>244</v>
      </c>
      <c r="G470" s="341">
        <f t="shared" si="15"/>
        <v>1.225145611568588E-2</v>
      </c>
    </row>
    <row r="471" spans="2:7" ht="14.4" thickTop="1" thickBot="1">
      <c r="B471" s="240">
        <v>70202</v>
      </c>
      <c r="C471" s="262" t="s">
        <v>58</v>
      </c>
      <c r="D471" s="398">
        <v>83</v>
      </c>
      <c r="E471" s="398">
        <v>80</v>
      </c>
      <c r="F471" s="398">
        <f t="shared" si="16"/>
        <v>163</v>
      </c>
      <c r="G471" s="341">
        <f t="shared" si="15"/>
        <v>8.1843743723639291E-3</v>
      </c>
    </row>
    <row r="472" spans="2:7" ht="14.4" thickTop="1" thickBot="1">
      <c r="B472" s="240">
        <v>70203</v>
      </c>
      <c r="C472" s="262" t="s">
        <v>913</v>
      </c>
      <c r="D472" s="398">
        <v>197</v>
      </c>
      <c r="E472" s="398">
        <v>178</v>
      </c>
      <c r="F472" s="398">
        <f t="shared" si="16"/>
        <v>375</v>
      </c>
      <c r="G472" s="341">
        <f t="shared" si="15"/>
        <v>1.8829082145009036E-2</v>
      </c>
    </row>
    <row r="473" spans="2:7" ht="14.4" thickTop="1" thickBot="1">
      <c r="B473" s="240">
        <v>70204</v>
      </c>
      <c r="C473" s="262" t="s">
        <v>914</v>
      </c>
      <c r="D473" s="398">
        <v>118</v>
      </c>
      <c r="E473" s="398">
        <v>99</v>
      </c>
      <c r="F473" s="398">
        <f t="shared" si="16"/>
        <v>217</v>
      </c>
      <c r="G473" s="341">
        <f t="shared" si="15"/>
        <v>1.089576220124523E-2</v>
      </c>
    </row>
    <row r="474" spans="2:7" ht="14.4" thickTop="1" thickBot="1">
      <c r="B474" s="240">
        <v>70205</v>
      </c>
      <c r="C474" s="262" t="s">
        <v>915</v>
      </c>
      <c r="D474" s="398">
        <v>247</v>
      </c>
      <c r="E474" s="398">
        <v>293</v>
      </c>
      <c r="F474" s="398">
        <f t="shared" si="16"/>
        <v>540</v>
      </c>
      <c r="G474" s="341">
        <f t="shared" si="15"/>
        <v>2.7113878288813016E-2</v>
      </c>
    </row>
    <row r="475" spans="2:7" ht="14.4" thickTop="1" thickBot="1">
      <c r="B475" s="240">
        <v>70206</v>
      </c>
      <c r="C475" s="262" t="s">
        <v>840</v>
      </c>
      <c r="D475" s="398">
        <v>4</v>
      </c>
      <c r="E475" s="398">
        <v>5</v>
      </c>
      <c r="F475" s="398">
        <f t="shared" si="16"/>
        <v>9</v>
      </c>
      <c r="G475" s="341">
        <f t="shared" si="15"/>
        <v>4.518979714802169E-4</v>
      </c>
    </row>
    <row r="476" spans="2:7" ht="14.4" thickTop="1" thickBot="1">
      <c r="B476" s="240">
        <v>70207</v>
      </c>
      <c r="C476" s="262" t="s">
        <v>916</v>
      </c>
      <c r="D476" s="398">
        <v>35</v>
      </c>
      <c r="E476" s="398">
        <v>33</v>
      </c>
      <c r="F476" s="398">
        <f t="shared" si="16"/>
        <v>68</v>
      </c>
      <c r="G476" s="341">
        <f t="shared" si="15"/>
        <v>3.4143402289616388E-3</v>
      </c>
    </row>
    <row r="477" spans="2:7" ht="14.4" thickTop="1" thickBot="1">
      <c r="B477" s="240">
        <v>70301</v>
      </c>
      <c r="C477" s="262" t="s">
        <v>90</v>
      </c>
      <c r="D477" s="398">
        <v>78</v>
      </c>
      <c r="E477" s="398">
        <v>77</v>
      </c>
      <c r="F477" s="398">
        <f t="shared" si="16"/>
        <v>155</v>
      </c>
      <c r="G477" s="341">
        <f t="shared" si="15"/>
        <v>7.7826872866037355E-3</v>
      </c>
    </row>
    <row r="478" spans="2:7" ht="14.4" thickTop="1" thickBot="1">
      <c r="B478" s="240">
        <v>70302</v>
      </c>
      <c r="C478" s="262" t="s">
        <v>917</v>
      </c>
      <c r="D478" s="398">
        <v>22</v>
      </c>
      <c r="E478" s="398">
        <v>12</v>
      </c>
      <c r="F478" s="398">
        <f t="shared" si="16"/>
        <v>34</v>
      </c>
      <c r="G478" s="341">
        <f t="shared" si="15"/>
        <v>1.7071701144808194E-3</v>
      </c>
    </row>
    <row r="479" spans="2:7" ht="14.4" thickTop="1" thickBot="1">
      <c r="B479" s="240">
        <v>70303</v>
      </c>
      <c r="C479" s="262" t="s">
        <v>918</v>
      </c>
      <c r="D479" s="398">
        <v>14</v>
      </c>
      <c r="E479" s="398">
        <v>14</v>
      </c>
      <c r="F479" s="398">
        <f t="shared" si="16"/>
        <v>28</v>
      </c>
      <c r="G479" s="341">
        <f t="shared" si="15"/>
        <v>1.4059048001606748E-3</v>
      </c>
    </row>
    <row r="480" spans="2:7" ht="14.4" thickTop="1" thickBot="1">
      <c r="B480" s="240">
        <v>70304</v>
      </c>
      <c r="C480" s="262" t="s">
        <v>919</v>
      </c>
      <c r="D480" s="398">
        <v>12</v>
      </c>
      <c r="E480" s="398">
        <v>6</v>
      </c>
      <c r="F480" s="398">
        <f t="shared" si="16"/>
        <v>18</v>
      </c>
      <c r="G480" s="341">
        <f t="shared" si="15"/>
        <v>9.0379594296043379E-4</v>
      </c>
    </row>
    <row r="481" spans="2:7" ht="14.4" thickTop="1" thickBot="1">
      <c r="B481" s="240">
        <v>70305</v>
      </c>
      <c r="C481" s="262" t="s">
        <v>920</v>
      </c>
      <c r="D481" s="398">
        <v>36</v>
      </c>
      <c r="E481" s="398">
        <v>38</v>
      </c>
      <c r="F481" s="398">
        <f t="shared" si="16"/>
        <v>74</v>
      </c>
      <c r="G481" s="341">
        <f t="shared" si="15"/>
        <v>3.7156055432817836E-3</v>
      </c>
    </row>
    <row r="482" spans="2:7" ht="14.4" thickTop="1" thickBot="1">
      <c r="B482" s="240">
        <v>70306</v>
      </c>
      <c r="C482" s="262" t="s">
        <v>921</v>
      </c>
      <c r="D482" s="398">
        <v>53</v>
      </c>
      <c r="E482" s="398">
        <v>38</v>
      </c>
      <c r="F482" s="398">
        <f t="shared" si="16"/>
        <v>91</v>
      </c>
      <c r="G482" s="341">
        <f t="shared" si="15"/>
        <v>4.5691906005221935E-3</v>
      </c>
    </row>
    <row r="483" spans="2:7" ht="14.4" thickTop="1" thickBot="1">
      <c r="B483" s="240">
        <v>70307</v>
      </c>
      <c r="C483" s="262" t="s">
        <v>1075</v>
      </c>
      <c r="D483" s="398">
        <v>19</v>
      </c>
      <c r="E483" s="398">
        <v>24</v>
      </c>
      <c r="F483" s="398">
        <f t="shared" si="16"/>
        <v>43</v>
      </c>
      <c r="G483" s="341">
        <f t="shared" si="15"/>
        <v>2.1590680859610366E-3</v>
      </c>
    </row>
    <row r="484" spans="2:7" ht="14.4" thickTop="1" thickBot="1">
      <c r="B484" s="240">
        <v>70401</v>
      </c>
      <c r="C484" s="262" t="s">
        <v>922</v>
      </c>
      <c r="D484" s="398">
        <v>65</v>
      </c>
      <c r="E484" s="398">
        <v>51</v>
      </c>
      <c r="F484" s="398">
        <f t="shared" si="16"/>
        <v>116</v>
      </c>
      <c r="G484" s="341">
        <f t="shared" si="15"/>
        <v>5.8244627435227962E-3</v>
      </c>
    </row>
    <row r="485" spans="2:7" ht="14.4" thickTop="1" thickBot="1">
      <c r="B485" s="240">
        <v>70402</v>
      </c>
      <c r="C485" s="262" t="s">
        <v>923</v>
      </c>
      <c r="D485" s="398">
        <v>15</v>
      </c>
      <c r="E485" s="398">
        <v>28</v>
      </c>
      <c r="F485" s="398">
        <f t="shared" si="16"/>
        <v>43</v>
      </c>
      <c r="G485" s="341">
        <f t="shared" si="15"/>
        <v>2.1590680859610366E-3</v>
      </c>
    </row>
    <row r="486" spans="2:7" ht="14.4" thickTop="1" thickBot="1">
      <c r="B486" s="240">
        <v>70403</v>
      </c>
      <c r="C486" s="262" t="s">
        <v>924</v>
      </c>
      <c r="D486" s="398">
        <v>16</v>
      </c>
      <c r="E486" s="398">
        <v>19</v>
      </c>
      <c r="F486" s="398">
        <f t="shared" si="16"/>
        <v>35</v>
      </c>
      <c r="G486" s="341">
        <f t="shared" si="15"/>
        <v>1.7573810002008436E-3</v>
      </c>
    </row>
    <row r="487" spans="2:7" ht="14.4" thickTop="1" thickBot="1">
      <c r="B487" s="240">
        <v>70404</v>
      </c>
      <c r="C487" s="262" t="s">
        <v>925</v>
      </c>
      <c r="D487" s="398">
        <v>1</v>
      </c>
      <c r="E487" s="398">
        <v>0</v>
      </c>
      <c r="F487" s="398">
        <f t="shared" si="16"/>
        <v>1</v>
      </c>
      <c r="G487" s="341">
        <f t="shared" si="15"/>
        <v>5.02108857200241E-5</v>
      </c>
    </row>
    <row r="488" spans="2:7" ht="14.4" thickTop="1" thickBot="1">
      <c r="B488" s="240">
        <v>70501</v>
      </c>
      <c r="C488" s="262" t="s">
        <v>92</v>
      </c>
      <c r="D488" s="398">
        <v>51</v>
      </c>
      <c r="E488" s="398">
        <v>49</v>
      </c>
      <c r="F488" s="398">
        <f t="shared" si="16"/>
        <v>100</v>
      </c>
      <c r="G488" s="341">
        <f t="shared" si="15"/>
        <v>5.0210885720024098E-3</v>
      </c>
    </row>
    <row r="489" spans="2:7" ht="14.4" thickTop="1" thickBot="1">
      <c r="B489" s="240">
        <v>70502</v>
      </c>
      <c r="C489" s="262" t="s">
        <v>926</v>
      </c>
      <c r="D489" s="398">
        <v>53</v>
      </c>
      <c r="E489" s="398">
        <v>71</v>
      </c>
      <c r="F489" s="398">
        <f t="shared" si="16"/>
        <v>124</v>
      </c>
      <c r="G489" s="341">
        <f t="shared" si="15"/>
        <v>6.2261498292829889E-3</v>
      </c>
    </row>
    <row r="490" spans="2:7" ht="14.4" thickTop="1" thickBot="1">
      <c r="B490" s="240">
        <v>70503</v>
      </c>
      <c r="C490" s="262" t="s">
        <v>927</v>
      </c>
      <c r="D490" s="398">
        <v>59</v>
      </c>
      <c r="E490" s="398">
        <v>72</v>
      </c>
      <c r="F490" s="398">
        <f t="shared" si="16"/>
        <v>131</v>
      </c>
      <c r="G490" s="341">
        <f t="shared" si="15"/>
        <v>6.5776260293231572E-3</v>
      </c>
    </row>
    <row r="491" spans="2:7" ht="14.4" thickTop="1" thickBot="1">
      <c r="B491" s="240">
        <v>70601</v>
      </c>
      <c r="C491" s="262" t="s">
        <v>93</v>
      </c>
      <c r="D491" s="398">
        <v>134</v>
      </c>
      <c r="E491" s="398">
        <v>115</v>
      </c>
      <c r="F491" s="398">
        <f t="shared" si="16"/>
        <v>249</v>
      </c>
      <c r="G491" s="341">
        <f t="shared" si="15"/>
        <v>1.2502510544286001E-2</v>
      </c>
    </row>
    <row r="492" spans="2:7" ht="14.4" thickTop="1" thickBot="1">
      <c r="B492" s="240">
        <v>70602</v>
      </c>
      <c r="C492" s="262" t="s">
        <v>665</v>
      </c>
      <c r="D492" s="398">
        <v>5</v>
      </c>
      <c r="E492" s="398">
        <v>5</v>
      </c>
      <c r="F492" s="398">
        <f t="shared" si="16"/>
        <v>10</v>
      </c>
      <c r="G492" s="341">
        <f>+F492/$F$496</f>
        <v>5.0210885720024104E-4</v>
      </c>
    </row>
    <row r="493" spans="2:7" ht="14.4" thickTop="1" thickBot="1">
      <c r="B493" s="240">
        <v>70603</v>
      </c>
      <c r="C493" s="262" t="s">
        <v>928</v>
      </c>
      <c r="D493" s="398">
        <v>65</v>
      </c>
      <c r="E493" s="398">
        <v>66</v>
      </c>
      <c r="F493" s="398">
        <f t="shared" si="16"/>
        <v>131</v>
      </c>
      <c r="G493" s="341">
        <f t="shared" si="15"/>
        <v>6.5776260293231572E-3</v>
      </c>
    </row>
    <row r="494" spans="2:7" ht="14.4" thickTop="1" thickBot="1">
      <c r="B494" s="240">
        <v>70604</v>
      </c>
      <c r="C494" s="262" t="s">
        <v>929</v>
      </c>
      <c r="D494" s="398">
        <v>62</v>
      </c>
      <c r="E494" s="398">
        <v>69</v>
      </c>
      <c r="F494" s="398">
        <f t="shared" si="16"/>
        <v>131</v>
      </c>
      <c r="G494" s="341">
        <f t="shared" si="15"/>
        <v>6.5776260293231572E-3</v>
      </c>
    </row>
    <row r="495" spans="2:7" ht="14.4" thickTop="1" thickBot="1">
      <c r="B495" s="240">
        <v>70605</v>
      </c>
      <c r="C495" s="262" t="s">
        <v>930</v>
      </c>
      <c r="D495" s="398">
        <v>36</v>
      </c>
      <c r="E495" s="398">
        <v>36</v>
      </c>
      <c r="F495" s="398">
        <f t="shared" si="16"/>
        <v>72</v>
      </c>
      <c r="G495" s="341">
        <f>+F495/$F$496</f>
        <v>3.6151837718417352E-3</v>
      </c>
    </row>
    <row r="496" spans="2:7" ht="14.4" thickTop="1" thickBot="1">
      <c r="C496" s="405" t="s">
        <v>102</v>
      </c>
      <c r="D496" s="398">
        <f>SUM(D6:D495)</f>
        <v>9320</v>
      </c>
      <c r="E496" s="398">
        <f>SUM(E6:E495)</f>
        <v>10596</v>
      </c>
      <c r="F496" s="398">
        <f>SUM(F6:F495)</f>
        <v>19916</v>
      </c>
      <c r="G496" s="341">
        <f>SUM(G6:G495)</f>
        <v>0.99999999999999978</v>
      </c>
    </row>
    <row r="497" spans="2:7" ht="15" thickTop="1" thickBot="1">
      <c r="B497" s="227"/>
      <c r="C497" s="291"/>
      <c r="D497" s="291"/>
      <c r="E497" s="291"/>
      <c r="F497" s="338"/>
      <c r="G497" s="339"/>
    </row>
    <row r="498" spans="2:7" ht="13.8" thickTop="1">
      <c r="B498" s="481" t="s">
        <v>181</v>
      </c>
      <c r="C498" s="481"/>
      <c r="D498" s="481"/>
      <c r="E498" s="481"/>
      <c r="F498" s="481"/>
      <c r="G498" s="481"/>
    </row>
    <row r="499" spans="2:7">
      <c r="G499" s="166"/>
    </row>
    <row r="500" spans="2:7">
      <c r="F500" s="29"/>
    </row>
    <row r="502" spans="2:7">
      <c r="G502" s="167"/>
    </row>
  </sheetData>
  <mergeCells count="8">
    <mergeCell ref="B3:G3"/>
    <mergeCell ref="B2:G2"/>
    <mergeCell ref="B498:G498"/>
    <mergeCell ref="B4:B5"/>
    <mergeCell ref="C4:C5"/>
    <mergeCell ref="F4:F5"/>
    <mergeCell ref="G4:G5"/>
    <mergeCell ref="D4:E4"/>
  </mergeCells>
  <hyperlinks>
    <hyperlink ref="B3:G3" location="'Capitulo 4'!B42" display="Número de BFV pagados por distrito. 2010-2018              " xr:uid="{00000000-0004-0000-3B00-000000000000}"/>
  </hyperlinks>
  <printOptions horizontalCentered="1" verticalCentered="1"/>
  <pageMargins left="0.74803149606299213" right="0.74803149606299213" top="0.98425196850393704" bottom="0.98425196850393704" header="0" footer="0"/>
  <pageSetup orientation="portrait"/>
  <headerFooter alignWithMargins="0"/>
  <ignoredErrors>
    <ignoredError sqref="D496:E496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K26"/>
  <sheetViews>
    <sheetView showGridLines="0" workbookViewId="0">
      <pane ySplit="6" topLeftCell="A7" activePane="bottomLeft" state="frozen"/>
      <selection pane="bottomLeft" activeCell="B4" sqref="B4:B6"/>
    </sheetView>
  </sheetViews>
  <sheetFormatPr baseColWidth="10" defaultRowHeight="13.2"/>
  <cols>
    <col min="2" max="2" width="25" style="4" customWidth="1"/>
    <col min="3" max="3" width="9.44140625" style="4" bestFit="1" customWidth="1"/>
    <col min="4" max="4" width="9.5546875" style="4" customWidth="1"/>
    <col min="5" max="5" width="11.44140625" style="4"/>
    <col min="6" max="11" width="11.44140625" style="3"/>
  </cols>
  <sheetData>
    <row r="2" spans="2:11" ht="15">
      <c r="B2" s="468" t="s">
        <v>419</v>
      </c>
      <c r="C2" s="468"/>
      <c r="D2" s="468"/>
      <c r="E2" s="468"/>
      <c r="F2" s="468"/>
      <c r="G2" s="468"/>
      <c r="H2" s="468"/>
      <c r="I2"/>
      <c r="J2"/>
      <c r="K2"/>
    </row>
    <row r="3" spans="2:11" ht="46.8" customHeight="1" thickBot="1">
      <c r="B3" s="483" t="s">
        <v>1163</v>
      </c>
      <c r="C3" s="483"/>
      <c r="D3" s="483"/>
      <c r="E3" s="483"/>
      <c r="F3" s="483"/>
      <c r="G3" s="483"/>
      <c r="H3" s="483"/>
      <c r="I3"/>
      <c r="J3"/>
      <c r="K3"/>
    </row>
    <row r="4" spans="2:11" ht="16.5" customHeight="1" thickTop="1" thickBot="1">
      <c r="B4" s="478" t="s">
        <v>10</v>
      </c>
      <c r="C4" s="465" t="s">
        <v>276</v>
      </c>
      <c r="D4" s="466"/>
      <c r="E4" s="466"/>
      <c r="F4" s="466"/>
      <c r="G4" s="466"/>
      <c r="H4" s="467"/>
      <c r="I4"/>
      <c r="J4"/>
      <c r="K4"/>
    </row>
    <row r="5" spans="2:11" ht="41.25" customHeight="1" thickTop="1" thickBot="1">
      <c r="B5" s="478"/>
      <c r="C5" s="465" t="s">
        <v>424</v>
      </c>
      <c r="D5" s="467"/>
      <c r="E5" s="465" t="s">
        <v>425</v>
      </c>
      <c r="F5" s="467"/>
      <c r="G5" s="465" t="s">
        <v>426</v>
      </c>
      <c r="H5" s="467"/>
      <c r="I5"/>
      <c r="J5"/>
      <c r="K5"/>
    </row>
    <row r="6" spans="2:11" ht="14.4" thickTop="1" thickBot="1">
      <c r="B6" s="478" t="s">
        <v>10</v>
      </c>
      <c r="C6" s="299" t="s">
        <v>422</v>
      </c>
      <c r="D6" s="299" t="s">
        <v>423</v>
      </c>
      <c r="E6" s="299" t="s">
        <v>422</v>
      </c>
      <c r="F6" s="299" t="s">
        <v>423</v>
      </c>
      <c r="G6" s="299" t="s">
        <v>422</v>
      </c>
      <c r="H6" s="299" t="s">
        <v>423</v>
      </c>
      <c r="I6"/>
      <c r="J6"/>
      <c r="K6"/>
    </row>
    <row r="7" spans="2:11" ht="14.4" thickTop="1" thickBot="1">
      <c r="B7" s="240">
        <v>2020</v>
      </c>
      <c r="C7" s="252">
        <v>8.3000000000000007</v>
      </c>
      <c r="D7" s="252">
        <v>6.4</v>
      </c>
      <c r="E7" s="252">
        <v>14</v>
      </c>
      <c r="F7" s="252">
        <v>7.5</v>
      </c>
      <c r="G7" s="252">
        <v>13.21</v>
      </c>
      <c r="H7" s="413">
        <v>9.1</v>
      </c>
      <c r="I7"/>
      <c r="J7"/>
      <c r="K7"/>
    </row>
    <row r="8" spans="2:11" ht="14.4" thickTop="1" thickBot="1">
      <c r="B8" s="243">
        <v>2021</v>
      </c>
      <c r="C8" s="252">
        <v>6.7</v>
      </c>
      <c r="D8" s="252">
        <v>6.1</v>
      </c>
      <c r="E8" s="252">
        <v>10.3</v>
      </c>
      <c r="F8" s="252">
        <v>6.77</v>
      </c>
      <c r="G8" s="252">
        <v>12</v>
      </c>
      <c r="H8" s="413">
        <v>8.6999999999999993</v>
      </c>
      <c r="I8"/>
      <c r="J8"/>
      <c r="K8"/>
    </row>
    <row r="9" spans="2:11" ht="13.8" thickTop="1">
      <c r="B9" s="243">
        <v>2022</v>
      </c>
      <c r="C9" s="252">
        <v>6.2</v>
      </c>
      <c r="D9" s="252">
        <v>6.1</v>
      </c>
      <c r="E9" s="252">
        <v>9.1999999999999993</v>
      </c>
      <c r="F9" s="252">
        <v>7.4</v>
      </c>
      <c r="G9" s="252">
        <v>10.95</v>
      </c>
      <c r="H9" s="413">
        <v>8.57</v>
      </c>
      <c r="I9"/>
      <c r="J9"/>
      <c r="K9"/>
    </row>
    <row r="10" spans="2:11">
      <c r="B10" s="244">
        <v>2023</v>
      </c>
      <c r="C10" s="253">
        <v>8.6999999999999993</v>
      </c>
      <c r="D10" s="253">
        <v>6</v>
      </c>
      <c r="E10" s="253">
        <v>11.4</v>
      </c>
      <c r="F10" s="253">
        <v>8</v>
      </c>
      <c r="G10" s="253">
        <v>12.07</v>
      </c>
      <c r="H10" s="413">
        <v>8.9499999999999993</v>
      </c>
      <c r="I10"/>
      <c r="J10"/>
      <c r="K10"/>
    </row>
    <row r="11" spans="2:11">
      <c r="B11" s="244">
        <v>2024</v>
      </c>
      <c r="C11" s="253">
        <v>7.5</v>
      </c>
      <c r="D11" s="253">
        <v>7</v>
      </c>
      <c r="E11" s="253">
        <v>9.6</v>
      </c>
      <c r="F11" s="253">
        <v>7.76</v>
      </c>
      <c r="G11" s="253">
        <v>14.63</v>
      </c>
      <c r="H11" s="413">
        <v>8.23</v>
      </c>
      <c r="I11"/>
      <c r="J11"/>
      <c r="K11"/>
    </row>
    <row r="12" spans="2:11">
      <c r="B12" s="244">
        <v>2025</v>
      </c>
      <c r="C12" s="253">
        <v>7.51</v>
      </c>
      <c r="D12" s="253">
        <v>6.2</v>
      </c>
      <c r="E12" s="253">
        <v>7.99</v>
      </c>
      <c r="F12" s="253">
        <v>7.66</v>
      </c>
      <c r="G12" s="253">
        <v>10.67</v>
      </c>
      <c r="H12" s="413">
        <v>8.51</v>
      </c>
      <c r="I12"/>
      <c r="J12"/>
      <c r="K12"/>
    </row>
    <row r="13" spans="2:11" ht="13.8">
      <c r="B13" s="250"/>
      <c r="C13" s="251"/>
      <c r="D13" s="251"/>
      <c r="E13" s="254"/>
      <c r="F13" s="227"/>
      <c r="G13" s="227"/>
      <c r="H13" s="227"/>
      <c r="I13"/>
      <c r="J13"/>
      <c r="K13"/>
    </row>
    <row r="14" spans="2:11" ht="17.25" customHeight="1">
      <c r="B14" s="480" t="s">
        <v>11</v>
      </c>
      <c r="C14" s="481"/>
      <c r="D14" s="481"/>
      <c r="E14" s="481"/>
      <c r="F14" s="481"/>
      <c r="G14" s="481"/>
      <c r="H14" s="481"/>
      <c r="I14"/>
      <c r="J14"/>
      <c r="K14"/>
    </row>
    <row r="15" spans="2:11">
      <c r="B15" s="482" t="s">
        <v>1161</v>
      </c>
      <c r="C15" s="482"/>
      <c r="D15" s="482"/>
      <c r="E15" s="482"/>
      <c r="F15" s="482"/>
      <c r="G15" s="482"/>
      <c r="H15" s="482"/>
      <c r="I15"/>
      <c r="J15"/>
      <c r="K15"/>
    </row>
    <row r="22" spans="2:8" ht="13.8" thickBot="1">
      <c r="B22" s="386"/>
    </row>
    <row r="23" spans="2:8" ht="14.4" thickTop="1" thickBot="1">
      <c r="B23" s="240"/>
      <c r="C23" s="252"/>
      <c r="D23" s="252"/>
      <c r="E23" s="252"/>
      <c r="F23" s="252"/>
      <c r="G23" s="252"/>
      <c r="H23" s="244"/>
    </row>
    <row r="24" spans="2:8" ht="14.4" thickTop="1" thickBot="1">
      <c r="B24" s="243"/>
      <c r="C24" s="252"/>
      <c r="D24" s="252"/>
      <c r="E24" s="252"/>
      <c r="F24" s="252"/>
      <c r="G24" s="252"/>
      <c r="H24" s="244"/>
    </row>
    <row r="25" spans="2:8" ht="13.8" thickTop="1">
      <c r="B25" s="243"/>
      <c r="C25" s="252"/>
      <c r="D25" s="252"/>
      <c r="E25" s="252"/>
      <c r="F25" s="252"/>
      <c r="G25" s="252"/>
      <c r="H25" s="244"/>
    </row>
    <row r="26" spans="2:8">
      <c r="B26" s="244"/>
      <c r="C26" s="253"/>
      <c r="D26" s="253"/>
      <c r="E26" s="253"/>
      <c r="F26" s="253"/>
      <c r="G26" s="253"/>
      <c r="H26" s="244"/>
    </row>
  </sheetData>
  <mergeCells count="9">
    <mergeCell ref="B14:H14"/>
    <mergeCell ref="B15:H15"/>
    <mergeCell ref="E5:F5"/>
    <mergeCell ref="G5:H5"/>
    <mergeCell ref="B2:H2"/>
    <mergeCell ref="B3:H3"/>
    <mergeCell ref="C4:H4"/>
    <mergeCell ref="B4:B6"/>
    <mergeCell ref="C5:D5"/>
  </mergeCells>
  <hyperlinks>
    <hyperlink ref="B3:H3" location="'Capitulo 1'!B22" display="Tasas de interés para vivienda en colones y dólares: bancos estatales, bancos privados y entidades financieras no bancarias. 2015-2018. 1/" xr:uid="{00000000-0004-0000-0500-000000000000}"/>
  </hyperlinks>
  <printOptions horizontalCentered="1" verticalCentered="1"/>
  <pageMargins left="0" right="0.78740157480314965" top="0.98425196850393704" bottom="0.98425196850393704" header="0.59055118110236227" footer="0.59055118110236227"/>
  <pageSetup scale="75" orientation="landscape"/>
  <headerFooter alignWithMargins="0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rgb="FFB43E97"/>
  </sheetPr>
  <dimension ref="A1:J26"/>
  <sheetViews>
    <sheetView showGridLines="0" topLeftCell="A13" zoomScaleNormal="100" workbookViewId="0">
      <selection activeCell="A17" sqref="A17:I17"/>
    </sheetView>
  </sheetViews>
  <sheetFormatPr baseColWidth="10" defaultColWidth="11.44140625" defaultRowHeight="21"/>
  <cols>
    <col min="1" max="1" width="14.109375" style="18" bestFit="1" customWidth="1"/>
    <col min="2" max="8" width="11.44140625" style="18"/>
    <col min="9" max="9" width="7.109375" style="18" customWidth="1"/>
    <col min="10" max="16384" width="11.44140625" style="18"/>
  </cols>
  <sheetData>
    <row r="1" spans="1:10" ht="15" hidden="1" customHeight="1"/>
    <row r="2" spans="1:10" ht="15.75" hidden="1" customHeight="1"/>
    <row r="3" spans="1:10" ht="14.25" hidden="1" customHeight="1"/>
    <row r="4" spans="1:10" ht="15" hidden="1" customHeight="1"/>
    <row r="5" spans="1:10" ht="14.25" hidden="1" customHeight="1"/>
    <row r="6" spans="1:10" ht="14.25" hidden="1" customHeight="1"/>
    <row r="7" spans="1:10" ht="15" hidden="1" customHeight="1"/>
    <row r="8" spans="1:10" ht="17.25" hidden="1" customHeight="1"/>
    <row r="9" spans="1:10" s="20" customFormat="1" ht="12" hidden="1" customHeight="1">
      <c r="J9" s="19"/>
    </row>
    <row r="10" spans="1:10" ht="15.75" hidden="1" customHeight="1"/>
    <row r="11" spans="1:10" ht="16.5" hidden="1" customHeight="1"/>
    <row r="12" spans="1:10" ht="17.25" hidden="1" customHeight="1">
      <c r="C12" s="21"/>
    </row>
    <row r="13" spans="1:10" ht="16.5" customHeight="1"/>
    <row r="14" spans="1:10" ht="14.25" customHeight="1"/>
    <row r="15" spans="1:10">
      <c r="A15" s="452" t="s">
        <v>474</v>
      </c>
      <c r="B15" s="452"/>
      <c r="C15" s="452"/>
      <c r="D15" s="452"/>
      <c r="E15" s="452"/>
      <c r="F15" s="452"/>
      <c r="G15" s="452"/>
      <c r="H15" s="452"/>
      <c r="I15" s="452"/>
    </row>
    <row r="16" spans="1:10" ht="18.75" customHeight="1">
      <c r="A16" s="261"/>
      <c r="B16" s="261"/>
      <c r="C16" s="261"/>
      <c r="D16" s="261"/>
      <c r="E16" s="261"/>
      <c r="F16" s="261"/>
      <c r="G16" s="261"/>
      <c r="H16" s="261"/>
      <c r="I16" s="261"/>
    </row>
    <row r="17" spans="1:9" ht="20.25" customHeight="1">
      <c r="A17" s="488" t="s">
        <v>436</v>
      </c>
      <c r="B17" s="488"/>
      <c r="C17" s="488"/>
      <c r="D17" s="488"/>
      <c r="E17" s="488"/>
      <c r="F17" s="488"/>
      <c r="G17" s="488"/>
      <c r="H17" s="488"/>
      <c r="I17" s="488"/>
    </row>
    <row r="18" spans="1:9">
      <c r="A18" s="227"/>
      <c r="B18" s="227"/>
      <c r="C18" s="227"/>
      <c r="D18" s="227"/>
      <c r="E18" s="227"/>
      <c r="F18" s="227"/>
      <c r="G18" s="227"/>
      <c r="H18" s="227"/>
      <c r="I18" s="227"/>
    </row>
    <row r="19" spans="1:9" ht="24.75" customHeight="1">
      <c r="A19" s="229" t="s">
        <v>475</v>
      </c>
      <c r="B19" s="454" t="s">
        <v>1369</v>
      </c>
      <c r="C19" s="454"/>
      <c r="D19" s="454"/>
      <c r="E19" s="454"/>
      <c r="F19" s="454"/>
      <c r="G19" s="454"/>
      <c r="H19" s="454"/>
      <c r="I19" s="454"/>
    </row>
    <row r="20" spans="1:9" ht="27" customHeight="1">
      <c r="A20" s="229" t="s">
        <v>479</v>
      </c>
      <c r="B20" s="454" t="s">
        <v>1152</v>
      </c>
      <c r="C20" s="454"/>
      <c r="D20" s="454"/>
      <c r="E20" s="454"/>
      <c r="F20" s="454"/>
      <c r="G20" s="454"/>
      <c r="H20" s="454"/>
      <c r="I20" s="454"/>
    </row>
    <row r="21" spans="1:9">
      <c r="A21" s="229" t="s">
        <v>485</v>
      </c>
      <c r="B21" s="454" t="s">
        <v>1153</v>
      </c>
      <c r="C21" s="454"/>
      <c r="D21" s="454"/>
      <c r="E21" s="454"/>
      <c r="F21" s="454"/>
      <c r="G21" s="454"/>
      <c r="H21" s="454"/>
      <c r="I21" s="454"/>
    </row>
    <row r="22" spans="1:9">
      <c r="A22" s="229" t="s">
        <v>488</v>
      </c>
      <c r="B22" s="454" t="s">
        <v>1154</v>
      </c>
      <c r="C22" s="454"/>
      <c r="D22" s="454"/>
      <c r="E22" s="454"/>
      <c r="F22" s="454"/>
      <c r="G22" s="454"/>
      <c r="H22" s="454"/>
      <c r="I22" s="454"/>
    </row>
    <row r="23" spans="1:9" ht="21" customHeight="1">
      <c r="A23" s="229" t="s">
        <v>578</v>
      </c>
      <c r="B23" s="454" t="s">
        <v>1155</v>
      </c>
      <c r="C23" s="454"/>
      <c r="D23" s="454"/>
      <c r="E23" s="454"/>
      <c r="F23" s="454"/>
      <c r="G23" s="454"/>
      <c r="H23" s="454"/>
      <c r="I23" s="454"/>
    </row>
    <row r="24" spans="1:9" ht="21" customHeight="1">
      <c r="A24" s="229" t="s">
        <v>579</v>
      </c>
      <c r="B24" s="454" t="s">
        <v>1156</v>
      </c>
      <c r="C24" s="454"/>
      <c r="D24" s="454"/>
      <c r="E24" s="454"/>
      <c r="F24" s="454"/>
      <c r="G24" s="454"/>
      <c r="H24" s="454"/>
      <c r="I24" s="454"/>
    </row>
    <row r="25" spans="1:9" ht="29.25" customHeight="1">
      <c r="A25" s="229" t="s">
        <v>580</v>
      </c>
      <c r="B25" s="454" t="s">
        <v>1158</v>
      </c>
      <c r="C25" s="454"/>
      <c r="D25" s="454"/>
      <c r="E25" s="454"/>
      <c r="F25" s="454"/>
      <c r="G25" s="454"/>
      <c r="H25" s="454"/>
      <c r="I25" s="454"/>
    </row>
    <row r="26" spans="1:9" ht="21" customHeight="1">
      <c r="A26" s="229" t="s">
        <v>582</v>
      </c>
      <c r="B26" s="454" t="s">
        <v>984</v>
      </c>
      <c r="C26" s="454"/>
      <c r="D26" s="454"/>
      <c r="E26" s="454"/>
      <c r="F26" s="454"/>
      <c r="G26" s="454"/>
      <c r="H26" s="454"/>
      <c r="I26" s="454"/>
    </row>
  </sheetData>
  <mergeCells count="10">
    <mergeCell ref="B25:I25"/>
    <mergeCell ref="B26:I26"/>
    <mergeCell ref="B22:I22"/>
    <mergeCell ref="B23:I23"/>
    <mergeCell ref="A15:I15"/>
    <mergeCell ref="A17:I17"/>
    <mergeCell ref="B24:I24"/>
    <mergeCell ref="B19:I19"/>
    <mergeCell ref="B20:I20"/>
    <mergeCell ref="B21:I21"/>
  </mergeCells>
  <phoneticPr fontId="101" type="noConversion"/>
  <hyperlinks>
    <hyperlink ref="A15:I15" location="'Compendio de Vivienda 2024'!E33" display="Capítulo 5: Metas de Desarrollo Sostenible" xr:uid="{00000000-0004-0000-3C00-000000000000}"/>
    <hyperlink ref="B19:I19" location="'c55g22'!B3" display="Gasto Social como porcentaje del PIB, según sector. 2018-2022." xr:uid="{00000000-0004-0000-3C00-000001000000}"/>
    <hyperlink ref="B20:I20" location="'c56'!B3" display="Población en viviendas con servicio sanitario conectado a alcantarillado sanitario o tanque séptico, según región y zona. 2018." xr:uid="{00000000-0004-0000-3C00-000002000000}"/>
    <hyperlink ref="B21:I21" location="'c57'!B3" display="Población con servicio de camión recolector de residuos sólidos, según región y zona. 2018." xr:uid="{00000000-0004-0000-3C00-000003000000}"/>
    <hyperlink ref="B22:I22" location="'c58'!B3" display="Población con acceso a electricidad, según región y zona. 2018." xr:uid="{00000000-0004-0000-3C00-000004000000}"/>
    <hyperlink ref="B23:I23" location="'c59g23'!B3" display="Población en asentamiento informal (precario), según región y zona. 2024." xr:uid="{00000000-0004-0000-3C00-000005000000}"/>
    <hyperlink ref="B24:I24" location="'c60g24'!B3" display="Índice de Pobreza Multidimensional (IPM) de los hogares, según zona y región. 2019-2024." xr:uid="{00000000-0004-0000-3C00-000006000000}"/>
    <hyperlink ref="B25:I25" location="'c61g25'!B3" display="Índice de Pobreza Multidimensional (IPM) y la contribución absoluta de la dimensión Vivienda e Internet, según región. 2024." xr:uid="{00000000-0004-0000-3C00-000007000000}"/>
    <hyperlink ref="B26:I26" location="'c62'!B3" display="Hogares pobres con privación en los indicadores del IPM. 2019-2024." xr:uid="{00000000-0004-0000-3C00-000008000000}"/>
  </hyperlinks>
  <printOptions horizontalCentered="1" verticalCentered="1"/>
  <pageMargins left="0" right="0.78740157480314965" top="0.98425196850393704" bottom="0.98425196850393704" header="0.59055118110236227" footer="0.59055118110236227"/>
  <pageSetup scale="75" orientation="landscape" horizontalDpi="180" verticalDpi="180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B2:H24"/>
  <sheetViews>
    <sheetView showGridLines="0" zoomScaleNormal="100" workbookViewId="0">
      <pane ySplit="5" topLeftCell="A6" activePane="bottomLeft" state="frozen"/>
      <selection pane="bottomLeft" activeCell="B4" sqref="B4:B5"/>
    </sheetView>
  </sheetViews>
  <sheetFormatPr baseColWidth="10" defaultColWidth="11.44140625" defaultRowHeight="13.2"/>
  <cols>
    <col min="1" max="1" width="11.44140625" style="22"/>
    <col min="2" max="2" width="47.33203125" style="22" customWidth="1"/>
    <col min="3" max="3" width="9.6640625" style="22" customWidth="1"/>
    <col min="4" max="4" width="10.33203125" style="22" customWidth="1"/>
    <col min="5" max="5" width="9.6640625" style="22" customWidth="1"/>
    <col min="6" max="7" width="10.33203125" style="22" customWidth="1"/>
    <col min="8" max="16384" width="11.44140625" style="22"/>
  </cols>
  <sheetData>
    <row r="2" spans="2:8" ht="15">
      <c r="B2" s="608" t="s">
        <v>475</v>
      </c>
      <c r="C2" s="497"/>
      <c r="D2" s="497"/>
      <c r="E2" s="497"/>
      <c r="F2" s="497"/>
      <c r="G2" s="497"/>
      <c r="H2" s="497"/>
    </row>
    <row r="3" spans="2:8" ht="31.5" customHeight="1">
      <c r="B3" s="609" t="s">
        <v>1369</v>
      </c>
      <c r="C3" s="552"/>
      <c r="D3" s="552"/>
      <c r="E3" s="552"/>
      <c r="F3" s="552"/>
      <c r="G3" s="552"/>
      <c r="H3" s="552"/>
    </row>
    <row r="4" spans="2:8" ht="16.5" customHeight="1" thickBot="1">
      <c r="B4" s="507" t="s">
        <v>480</v>
      </c>
      <c r="C4" s="606" t="s">
        <v>981</v>
      </c>
      <c r="D4" s="607"/>
      <c r="E4" s="607"/>
      <c r="F4" s="607"/>
      <c r="G4" s="607"/>
      <c r="H4" s="607"/>
    </row>
    <row r="5" spans="2:8" ht="14.4" thickTop="1" thickBot="1">
      <c r="B5" s="603"/>
      <c r="C5" s="343">
        <v>2018</v>
      </c>
      <c r="D5" s="343">
        <v>2019</v>
      </c>
      <c r="E5" s="343">
        <v>2020</v>
      </c>
      <c r="F5" s="343">
        <v>2021</v>
      </c>
      <c r="G5" s="343">
        <v>2022</v>
      </c>
      <c r="H5" s="343">
        <v>2023</v>
      </c>
    </row>
    <row r="6" spans="2:8" ht="14.4" thickTop="1" thickBot="1">
      <c r="B6" s="234" t="s">
        <v>102</v>
      </c>
      <c r="C6" s="401">
        <v>23.06</v>
      </c>
      <c r="D6" s="401">
        <v>23.48</v>
      </c>
      <c r="E6" s="401">
        <v>24.22</v>
      </c>
      <c r="F6" s="401">
        <v>23.35</v>
      </c>
      <c r="G6" s="401">
        <v>21.23</v>
      </c>
      <c r="H6" s="401">
        <v>20.74</v>
      </c>
    </row>
    <row r="7" spans="2:8" ht="14.4" thickTop="1" thickBot="1">
      <c r="B7" s="234" t="s">
        <v>481</v>
      </c>
      <c r="C7" s="401">
        <v>6.36</v>
      </c>
      <c r="D7" s="401">
        <v>6.37</v>
      </c>
      <c r="E7" s="401">
        <v>6.83</v>
      </c>
      <c r="F7" s="401">
        <v>6.65</v>
      </c>
      <c r="G7" s="401">
        <v>6.07</v>
      </c>
      <c r="H7" s="401">
        <v>5.77</v>
      </c>
    </row>
    <row r="8" spans="2:8" ht="14.4" thickTop="1" thickBot="1">
      <c r="B8" s="234" t="s">
        <v>482</v>
      </c>
      <c r="C8" s="401">
        <v>7.12</v>
      </c>
      <c r="D8" s="401">
        <v>7</v>
      </c>
      <c r="E8" s="401">
        <v>6.88</v>
      </c>
      <c r="F8" s="401">
        <v>6.39</v>
      </c>
      <c r="G8" s="401">
        <v>5.72</v>
      </c>
      <c r="H8" s="401">
        <v>5.49</v>
      </c>
    </row>
    <row r="9" spans="2:8" ht="14.4" thickTop="1" thickBot="1">
      <c r="B9" s="234" t="s">
        <v>483</v>
      </c>
      <c r="C9" s="401">
        <v>7.03</v>
      </c>
      <c r="D9" s="401">
        <v>7.47</v>
      </c>
      <c r="E9" s="401">
        <v>7.98</v>
      </c>
      <c r="F9" s="401">
        <v>7.84</v>
      </c>
      <c r="G9" s="401">
        <v>7.06</v>
      </c>
      <c r="H9" s="401">
        <v>7.05</v>
      </c>
    </row>
    <row r="10" spans="2:8" ht="14.4" thickTop="1" thickBot="1">
      <c r="B10" s="234" t="s">
        <v>484</v>
      </c>
      <c r="C10" s="401">
        <v>2.37</v>
      </c>
      <c r="D10" s="401">
        <v>2.46</v>
      </c>
      <c r="E10" s="401">
        <v>2.38</v>
      </c>
      <c r="F10" s="401">
        <v>2.34</v>
      </c>
      <c r="G10" s="401">
        <v>2.25</v>
      </c>
      <c r="H10" s="401">
        <v>2.2999999999999998</v>
      </c>
    </row>
    <row r="11" spans="2:8" ht="14.4" thickTop="1" thickBot="1">
      <c r="B11" s="234" t="s">
        <v>982</v>
      </c>
      <c r="C11" s="401">
        <v>0.18</v>
      </c>
      <c r="D11" s="401">
        <v>0.18</v>
      </c>
      <c r="E11" s="401">
        <v>0.15</v>
      </c>
      <c r="F11" s="401">
        <v>0.13</v>
      </c>
      <c r="G11" s="401">
        <v>0.13</v>
      </c>
      <c r="H11" s="401">
        <v>0.13</v>
      </c>
    </row>
    <row r="12" spans="2:8" ht="14.4" thickTop="1">
      <c r="B12" s="319"/>
      <c r="C12" s="342"/>
      <c r="D12" s="342"/>
      <c r="E12" s="312"/>
      <c r="F12" s="312"/>
      <c r="G12" s="312"/>
    </row>
    <row r="13" spans="2:8" ht="18" customHeight="1">
      <c r="B13" s="604" t="s">
        <v>983</v>
      </c>
      <c r="C13" s="605"/>
      <c r="D13" s="605"/>
      <c r="E13" s="605"/>
      <c r="F13" s="605"/>
      <c r="G13" s="605"/>
    </row>
    <row r="14" spans="2:8">
      <c r="C14" s="385"/>
      <c r="D14" s="385"/>
      <c r="E14" s="385"/>
      <c r="F14" s="385"/>
      <c r="G14" s="385"/>
      <c r="H14" s="385"/>
    </row>
    <row r="15" spans="2:8">
      <c r="C15" s="216"/>
      <c r="D15" s="216"/>
      <c r="E15" s="216"/>
      <c r="F15" s="216"/>
      <c r="G15" s="216"/>
    </row>
    <row r="17" spans="2:7">
      <c r="G17" s="130"/>
    </row>
    <row r="18" spans="2:7" ht="13.8" thickBot="1"/>
    <row r="19" spans="2:7" ht="14.4" thickTop="1" thickBot="1">
      <c r="B19" s="234"/>
      <c r="C19" s="26"/>
      <c r="D19" s="26"/>
      <c r="E19" s="26"/>
      <c r="F19" s="26"/>
      <c r="G19" s="26"/>
    </row>
    <row r="20" spans="2:7" ht="14.4" thickTop="1" thickBot="1">
      <c r="B20" s="234"/>
      <c r="C20" s="26"/>
      <c r="D20" s="26"/>
      <c r="E20" s="26"/>
      <c r="F20" s="26"/>
      <c r="G20" s="26"/>
    </row>
    <row r="21" spans="2:7" ht="14.4" thickTop="1" thickBot="1">
      <c r="B21" s="234"/>
      <c r="C21" s="26"/>
      <c r="D21" s="26"/>
      <c r="E21" s="26"/>
      <c r="F21" s="26"/>
      <c r="G21" s="26"/>
    </row>
    <row r="22" spans="2:7" ht="14.4" thickTop="1" thickBot="1">
      <c r="B22" s="234"/>
      <c r="C22" s="26"/>
      <c r="D22" s="26"/>
      <c r="E22" s="26"/>
      <c r="F22" s="26"/>
      <c r="G22" s="26"/>
    </row>
    <row r="23" spans="2:7" ht="14.4" thickTop="1" thickBot="1">
      <c r="B23" s="234"/>
      <c r="C23" s="26"/>
      <c r="D23" s="26"/>
      <c r="E23" s="26"/>
      <c r="F23" s="26"/>
      <c r="G23" s="26"/>
    </row>
    <row r="24" spans="2:7" ht="13.8" thickTop="1"/>
  </sheetData>
  <mergeCells count="5">
    <mergeCell ref="B4:B5"/>
    <mergeCell ref="B13:G13"/>
    <mergeCell ref="C4:H4"/>
    <mergeCell ref="B2:H2"/>
    <mergeCell ref="B3:H3"/>
  </mergeCells>
  <hyperlinks>
    <hyperlink ref="B3:G3" location="'Capitulo 5'!B19" display="Gasto Social como porcentaje del PIB, según sector. 2010-2017." xr:uid="{00000000-0004-0000-3D00-000000000000}"/>
  </hyperlinks>
  <pageMargins left="0.75" right="0.75" top="1" bottom="1" header="0" footer="0"/>
  <pageSetup orientation="portrait"/>
  <headerFooter alignWithMargins="0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B2:G31"/>
  <sheetViews>
    <sheetView showGridLines="0" workbookViewId="0">
      <pane ySplit="4" topLeftCell="A5" activePane="bottomLeft" state="frozen"/>
      <selection pane="bottomLeft" activeCell="B4" sqref="B4"/>
    </sheetView>
  </sheetViews>
  <sheetFormatPr baseColWidth="10" defaultColWidth="11.44140625" defaultRowHeight="13.2"/>
  <cols>
    <col min="1" max="1" width="11.44140625" style="22"/>
    <col min="2" max="2" width="24.44140625" style="22" customWidth="1"/>
    <col min="3" max="3" width="23" style="22" customWidth="1"/>
    <col min="4" max="4" width="22" style="22" customWidth="1"/>
    <col min="5" max="5" width="12.33203125" style="22" bestFit="1" customWidth="1"/>
    <col min="6" max="6" width="12.88671875" style="22" bestFit="1" customWidth="1"/>
    <col min="7" max="16384" width="11.44140625" style="22"/>
  </cols>
  <sheetData>
    <row r="2" spans="2:7" ht="15">
      <c r="B2" s="497" t="s">
        <v>479</v>
      </c>
      <c r="C2" s="497"/>
      <c r="D2" s="497"/>
    </row>
    <row r="3" spans="2:7" ht="48.75" customHeight="1" thickBot="1">
      <c r="B3" s="470" t="s">
        <v>1152</v>
      </c>
      <c r="C3" s="470"/>
      <c r="D3" s="470"/>
    </row>
    <row r="4" spans="2:7" ht="50.25" customHeight="1" thickTop="1" thickBot="1">
      <c r="B4" s="347" t="s">
        <v>553</v>
      </c>
      <c r="C4" s="347" t="s">
        <v>486</v>
      </c>
      <c r="D4" s="347" t="s">
        <v>487</v>
      </c>
    </row>
    <row r="5" spans="2:7" ht="15.6" thickTop="1" thickBot="1">
      <c r="B5" s="234" t="s">
        <v>102</v>
      </c>
      <c r="C5" s="433">
        <f>+C9+C10+C11+C12+C13+C14</f>
        <v>5311305</v>
      </c>
      <c r="D5" s="304">
        <f>SUM(D9:D14)</f>
        <v>0.99999999999999989</v>
      </c>
      <c r="E5" s="27"/>
      <c r="F5" s="126"/>
    </row>
    <row r="6" spans="2:7" ht="15.6" thickTop="1" thickBot="1">
      <c r="B6" s="234"/>
      <c r="C6" s="433"/>
      <c r="D6" s="304"/>
      <c r="E6" s="27"/>
      <c r="F6" s="126"/>
    </row>
    <row r="7" spans="2:7" ht="15.6" thickTop="1" thickBot="1">
      <c r="B7" s="234" t="s">
        <v>112</v>
      </c>
      <c r="C7" s="433"/>
      <c r="D7" s="304"/>
      <c r="E7" s="27"/>
      <c r="F7" s="126"/>
    </row>
    <row r="8" spans="2:7" ht="15.6" thickTop="1" thickBot="1">
      <c r="B8" s="234"/>
      <c r="C8" s="433"/>
      <c r="D8" s="304"/>
      <c r="E8" s="27"/>
      <c r="F8" s="126"/>
    </row>
    <row r="9" spans="2:7" ht="15.6" thickTop="1" thickBot="1">
      <c r="B9" s="234" t="s">
        <v>323</v>
      </c>
      <c r="C9" s="433">
        <v>3270027</v>
      </c>
      <c r="D9" s="304">
        <f t="shared" ref="D9:D14" si="0">+C9/$C$5</f>
        <v>0.61567298432306183</v>
      </c>
      <c r="E9" s="27"/>
      <c r="F9" s="217"/>
      <c r="G9" s="27"/>
    </row>
    <row r="10" spans="2:7" ht="15.6" thickTop="1" thickBot="1">
      <c r="B10" s="234" t="s">
        <v>324</v>
      </c>
      <c r="C10" s="433">
        <v>414064</v>
      </c>
      <c r="D10" s="304">
        <f t="shared" si="0"/>
        <v>7.7958995011583779E-2</v>
      </c>
      <c r="E10" s="134"/>
      <c r="F10" s="126"/>
    </row>
    <row r="11" spans="2:7" ht="15.6" thickTop="1" thickBot="1">
      <c r="B11" s="234" t="s">
        <v>325</v>
      </c>
      <c r="C11" s="433">
        <v>322964</v>
      </c>
      <c r="D11" s="304">
        <f t="shared" si="0"/>
        <v>6.0806901505373913E-2</v>
      </c>
      <c r="F11" s="218"/>
    </row>
    <row r="12" spans="2:7" ht="15.6" thickTop="1" thickBot="1">
      <c r="B12" s="234" t="s">
        <v>326</v>
      </c>
      <c r="C12" s="433">
        <v>374525</v>
      </c>
      <c r="D12" s="304">
        <f t="shared" si="0"/>
        <v>7.0514685185655873E-2</v>
      </c>
      <c r="F12" s="218"/>
    </row>
    <row r="13" spans="2:7" ht="15.6" thickTop="1" thickBot="1">
      <c r="B13" s="234" t="s">
        <v>327</v>
      </c>
      <c r="C13" s="433">
        <v>478504</v>
      </c>
      <c r="D13" s="304">
        <f t="shared" si="0"/>
        <v>9.0091606488424222E-2</v>
      </c>
      <c r="F13" s="126"/>
    </row>
    <row r="14" spans="2:7" ht="15.6" thickTop="1" thickBot="1">
      <c r="B14" s="234" t="s">
        <v>328</v>
      </c>
      <c r="C14" s="433">
        <v>451221</v>
      </c>
      <c r="D14" s="304">
        <f t="shared" si="0"/>
        <v>8.4954827485900358E-2</v>
      </c>
      <c r="F14" s="218"/>
    </row>
    <row r="15" spans="2:7" ht="15" thickTop="1">
      <c r="B15" s="236"/>
      <c r="C15" s="432"/>
      <c r="D15" s="260"/>
      <c r="F15" s="218"/>
    </row>
    <row r="16" spans="2:7" ht="14.4">
      <c r="B16" s="236" t="s">
        <v>516</v>
      </c>
      <c r="C16" s="432"/>
      <c r="D16" s="260"/>
      <c r="F16" s="218"/>
    </row>
    <row r="17" spans="2:6" ht="14.4">
      <c r="B17" s="236" t="s">
        <v>576</v>
      </c>
      <c r="C17" s="432">
        <v>3852498</v>
      </c>
      <c r="D17" s="260">
        <f>+C17/C5</f>
        <v>0.72533925278250821</v>
      </c>
      <c r="F17" s="218"/>
    </row>
    <row r="18" spans="2:6" ht="14.4">
      <c r="B18" s="236" t="s">
        <v>554</v>
      </c>
      <c r="C18" s="432">
        <v>1458807</v>
      </c>
      <c r="D18" s="260">
        <f>+C18/C5</f>
        <v>0.27466074721749173</v>
      </c>
      <c r="F18" s="218"/>
    </row>
    <row r="19" spans="2:6" ht="14.4" thickBot="1">
      <c r="B19" s="344"/>
      <c r="C19" s="345"/>
      <c r="D19" s="346"/>
      <c r="E19" s="219"/>
      <c r="F19" s="219"/>
    </row>
    <row r="20" spans="2:6" ht="16.5" customHeight="1" thickTop="1" thickBot="1">
      <c r="B20" s="495" t="s">
        <v>1096</v>
      </c>
      <c r="C20" s="496"/>
      <c r="D20" s="496"/>
    </row>
    <row r="21" spans="2:6" ht="13.8" thickTop="1">
      <c r="C21" s="27"/>
    </row>
    <row r="23" spans="2:6">
      <c r="B23" s="219"/>
      <c r="C23" s="213"/>
      <c r="D23" s="216"/>
    </row>
    <row r="24" spans="2:6">
      <c r="B24" s="219"/>
      <c r="C24" s="213"/>
    </row>
    <row r="25" spans="2:6">
      <c r="B25" s="219"/>
      <c r="C25" s="213"/>
    </row>
    <row r="26" spans="2:6">
      <c r="B26" s="219"/>
      <c r="C26" s="213"/>
    </row>
    <row r="27" spans="2:6">
      <c r="B27" s="219"/>
      <c r="C27" s="213"/>
    </row>
    <row r="28" spans="2:6">
      <c r="B28" s="219"/>
      <c r="C28" s="213"/>
    </row>
    <row r="31" spans="2:6">
      <c r="C31" s="216"/>
    </row>
  </sheetData>
  <mergeCells count="3">
    <mergeCell ref="B2:D2"/>
    <mergeCell ref="B3:D3"/>
    <mergeCell ref="B20:D20"/>
  </mergeCells>
  <hyperlinks>
    <hyperlink ref="B3:D3" location="'Capitulo 5'!B20" display="Población en viviendas con servicio sanitario conectado a alcantarillado sanitario o tanque séptico, según región y zona. 2018." xr:uid="{00000000-0004-0000-3E00-000000000000}"/>
  </hyperlinks>
  <pageMargins left="0.75" right="0.75" top="1" bottom="1" header="0" footer="0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F32"/>
  <sheetViews>
    <sheetView showGridLines="0" workbookViewId="0">
      <pane ySplit="4" topLeftCell="A5" activePane="bottomLeft" state="frozen"/>
      <selection pane="bottomLeft" activeCell="B4" sqref="B4"/>
    </sheetView>
  </sheetViews>
  <sheetFormatPr baseColWidth="10" defaultColWidth="11.44140625" defaultRowHeight="13.2"/>
  <cols>
    <col min="1" max="1" width="11.44140625" style="22"/>
    <col min="2" max="2" width="30" style="22" customWidth="1"/>
    <col min="3" max="3" width="21.33203125" style="22" customWidth="1"/>
    <col min="4" max="4" width="20.109375" style="22" customWidth="1"/>
    <col min="5" max="16384" width="11.44140625" style="22"/>
  </cols>
  <sheetData>
    <row r="2" spans="2:6" ht="15">
      <c r="B2" s="497" t="s">
        <v>485</v>
      </c>
      <c r="C2" s="497"/>
      <c r="D2" s="497"/>
    </row>
    <row r="3" spans="2:6" ht="39" customHeight="1" thickBot="1">
      <c r="B3" s="470" t="s">
        <v>1153</v>
      </c>
      <c r="C3" s="470"/>
      <c r="D3" s="470"/>
    </row>
    <row r="4" spans="2:6" ht="44.25" customHeight="1" thickTop="1" thickBot="1">
      <c r="B4" s="347" t="s">
        <v>553</v>
      </c>
      <c r="C4" s="347" t="s">
        <v>486</v>
      </c>
      <c r="D4" s="347" t="s">
        <v>487</v>
      </c>
    </row>
    <row r="5" spans="2:6" ht="14.4" thickTop="1" thickBot="1">
      <c r="B5" s="234" t="s">
        <v>102</v>
      </c>
      <c r="C5" s="433">
        <v>4949359</v>
      </c>
      <c r="D5" s="304">
        <f>SUM(D9:D14)</f>
        <v>1</v>
      </c>
    </row>
    <row r="6" spans="2:6" ht="14.4" thickTop="1" thickBot="1">
      <c r="B6" s="234"/>
      <c r="C6" s="433"/>
      <c r="D6" s="304"/>
    </row>
    <row r="7" spans="2:6" ht="14.4" thickTop="1" thickBot="1">
      <c r="B7" s="234" t="s">
        <v>112</v>
      </c>
      <c r="C7" s="433"/>
      <c r="D7" s="304"/>
    </row>
    <row r="8" spans="2:6" ht="14.4" thickTop="1" thickBot="1">
      <c r="B8" s="234"/>
      <c r="C8" s="433"/>
      <c r="D8" s="304"/>
      <c r="F8" s="27"/>
    </row>
    <row r="9" spans="2:6" ht="14.4" thickTop="1" thickBot="1">
      <c r="B9" s="234" t="s">
        <v>323</v>
      </c>
      <c r="C9" s="433">
        <v>3255631</v>
      </c>
      <c r="D9" s="304">
        <f t="shared" ref="D9:D14" si="0">+C9/$C$5</f>
        <v>0.65778841260050036</v>
      </c>
    </row>
    <row r="10" spans="2:6" ht="14.4" thickTop="1" thickBot="1">
      <c r="B10" s="234" t="s">
        <v>324</v>
      </c>
      <c r="C10" s="433">
        <v>372830</v>
      </c>
      <c r="D10" s="304">
        <f t="shared" si="0"/>
        <v>7.5328946637332223E-2</v>
      </c>
    </row>
    <row r="11" spans="2:6" ht="14.4" thickTop="1" thickBot="1">
      <c r="B11" s="234" t="s">
        <v>325</v>
      </c>
      <c r="C11" s="433">
        <v>300645</v>
      </c>
      <c r="D11" s="304">
        <f t="shared" si="0"/>
        <v>6.0744229707321698E-2</v>
      </c>
    </row>
    <row r="12" spans="2:6" ht="14.4" thickTop="1" thickBot="1">
      <c r="B12" s="234" t="s">
        <v>326</v>
      </c>
      <c r="C12" s="433">
        <v>300164</v>
      </c>
      <c r="D12" s="304">
        <f t="shared" si="0"/>
        <v>6.0647045405273693E-2</v>
      </c>
      <c r="E12" s="381"/>
    </row>
    <row r="13" spans="2:6" ht="14.4" thickTop="1" thickBot="1">
      <c r="B13" s="234" t="s">
        <v>327</v>
      </c>
      <c r="C13" s="433">
        <v>383547</v>
      </c>
      <c r="D13" s="304">
        <f t="shared" si="0"/>
        <v>7.7494277541798842E-2</v>
      </c>
      <c r="F13" s="27"/>
    </row>
    <row r="14" spans="2:6" ht="14.4" thickTop="1" thickBot="1">
      <c r="B14" s="234" t="s">
        <v>328</v>
      </c>
      <c r="C14" s="433">
        <v>336542</v>
      </c>
      <c r="D14" s="304">
        <f t="shared" si="0"/>
        <v>6.7997088107773149E-2</v>
      </c>
      <c r="E14" s="27"/>
    </row>
    <row r="15" spans="2:6" ht="14.4" thickTop="1" thickBot="1">
      <c r="B15" s="236"/>
      <c r="C15" s="432"/>
      <c r="D15" s="260"/>
      <c r="E15" s="27"/>
    </row>
    <row r="16" spans="2:6" ht="14.4" thickTop="1" thickBot="1">
      <c r="B16" s="236" t="s">
        <v>516</v>
      </c>
      <c r="C16" s="432"/>
      <c r="D16" s="260"/>
      <c r="E16" s="381"/>
    </row>
    <row r="17" spans="1:5" ht="14.4" thickTop="1" thickBot="1">
      <c r="B17" s="236" t="s">
        <v>577</v>
      </c>
      <c r="C17" s="433">
        <v>3819611</v>
      </c>
      <c r="D17" s="304">
        <f>+C17/C5</f>
        <v>0.77173852209952842</v>
      </c>
      <c r="E17" s="27"/>
    </row>
    <row r="18" spans="1:5" ht="14.4" thickTop="1" thickBot="1">
      <c r="A18" s="22" t="s">
        <v>560</v>
      </c>
      <c r="B18" s="236" t="s">
        <v>554</v>
      </c>
      <c r="C18" s="433">
        <v>1129748</v>
      </c>
      <c r="D18" s="304">
        <f>+C18/C5</f>
        <v>0.22826147790047155</v>
      </c>
      <c r="E18" s="422"/>
    </row>
    <row r="19" spans="1:5" ht="14.4" thickTop="1" thickBot="1">
      <c r="B19" s="348"/>
      <c r="C19" s="348"/>
      <c r="D19" s="349"/>
    </row>
    <row r="20" spans="1:5" ht="14.4" thickTop="1" thickBot="1">
      <c r="B20" s="381" t="s">
        <v>1096</v>
      </c>
      <c r="C20" s="381"/>
      <c r="D20" s="381"/>
    </row>
    <row r="21" spans="1:5" ht="13.8" thickTop="1">
      <c r="C21" s="27"/>
    </row>
    <row r="22" spans="1:5" ht="13.8" thickBot="1">
      <c r="C22" s="220"/>
    </row>
    <row r="23" spans="1:5" ht="14.4" thickTop="1" thickBot="1">
      <c r="C23" s="381"/>
      <c r="D23" s="219"/>
    </row>
    <row r="24" spans="1:5" ht="13.8" thickTop="1">
      <c r="C24" s="220"/>
    </row>
    <row r="25" spans="1:5">
      <c r="C25" s="220"/>
    </row>
    <row r="26" spans="1:5">
      <c r="C26" s="220"/>
    </row>
    <row r="27" spans="1:5">
      <c r="C27" s="220"/>
    </row>
    <row r="28" spans="1:5">
      <c r="C28" s="220"/>
    </row>
    <row r="29" spans="1:5">
      <c r="C29" s="220"/>
    </row>
    <row r="30" spans="1:5">
      <c r="C30" s="220"/>
    </row>
    <row r="31" spans="1:5">
      <c r="C31" s="220"/>
    </row>
    <row r="32" spans="1:5">
      <c r="C32" s="220"/>
    </row>
  </sheetData>
  <mergeCells count="2">
    <mergeCell ref="B2:D2"/>
    <mergeCell ref="B3:D3"/>
  </mergeCells>
  <hyperlinks>
    <hyperlink ref="B3:D3" location="'Capitulo 5'!B21" display="Población con servicio de camión recolector de residuos sólidos, según región y zona. 2018." xr:uid="{00000000-0004-0000-3F00-000000000000}"/>
  </hyperlinks>
  <pageMargins left="0.75" right="0.75" top="1" bottom="1" header="0" footer="0"/>
  <pageSetup orientation="portrait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B2:F26"/>
  <sheetViews>
    <sheetView showGridLines="0" workbookViewId="0">
      <pane ySplit="4" topLeftCell="A5" activePane="bottomLeft" state="frozen"/>
      <selection pane="bottomLeft" activeCell="B4" sqref="B4"/>
    </sheetView>
  </sheetViews>
  <sheetFormatPr baseColWidth="10" defaultColWidth="11.44140625" defaultRowHeight="13.2"/>
  <cols>
    <col min="1" max="1" width="11.44140625" style="22"/>
    <col min="2" max="2" width="32.77734375" style="22" customWidth="1"/>
    <col min="3" max="3" width="24.33203125" style="22" customWidth="1"/>
    <col min="4" max="4" width="21.44140625" style="22" customWidth="1"/>
    <col min="5" max="5" width="13.21875" style="22" bestFit="1" customWidth="1"/>
    <col min="6" max="16384" width="11.44140625" style="22"/>
  </cols>
  <sheetData>
    <row r="2" spans="2:6" ht="15">
      <c r="B2" s="497" t="s">
        <v>488</v>
      </c>
      <c r="C2" s="497"/>
      <c r="D2" s="497"/>
    </row>
    <row r="3" spans="2:6" ht="37.5" customHeight="1" thickBot="1">
      <c r="B3" s="470" t="s">
        <v>1154</v>
      </c>
      <c r="C3" s="470"/>
      <c r="D3" s="470"/>
    </row>
    <row r="4" spans="2:6" ht="26.4" thickTop="1" thickBot="1">
      <c r="B4" s="347" t="s">
        <v>553</v>
      </c>
      <c r="C4" s="347" t="s">
        <v>486</v>
      </c>
      <c r="D4" s="347" t="s">
        <v>487</v>
      </c>
    </row>
    <row r="5" spans="2:6" ht="14.4" thickTop="1" thickBot="1">
      <c r="B5" s="234" t="s">
        <v>102</v>
      </c>
      <c r="C5" s="433">
        <v>5354225</v>
      </c>
      <c r="D5" s="304">
        <f>SUM(D8:D13)</f>
        <v>1</v>
      </c>
      <c r="E5" s="134"/>
    </row>
    <row r="6" spans="2:6" ht="14.4" thickTop="1" thickBot="1">
      <c r="B6" s="234"/>
      <c r="C6" s="433"/>
      <c r="D6" s="304"/>
      <c r="E6" s="134"/>
    </row>
    <row r="7" spans="2:6" ht="14.4" thickTop="1" thickBot="1">
      <c r="B7" s="234" t="s">
        <v>112</v>
      </c>
      <c r="C7" s="433"/>
      <c r="D7" s="304"/>
      <c r="E7" s="134"/>
    </row>
    <row r="8" spans="2:6" ht="14.4" thickTop="1" thickBot="1">
      <c r="B8" s="234" t="s">
        <v>323</v>
      </c>
      <c r="C8" s="433">
        <v>3289316</v>
      </c>
      <c r="D8" s="304">
        <f t="shared" ref="D8:D13" si="0">+C8/$C$5</f>
        <v>0.61434026399712371</v>
      </c>
      <c r="E8" s="213"/>
      <c r="F8" s="27"/>
    </row>
    <row r="9" spans="2:6" ht="14.4" thickTop="1" thickBot="1">
      <c r="B9" s="234" t="s">
        <v>324</v>
      </c>
      <c r="C9" s="433">
        <v>420157</v>
      </c>
      <c r="D9" s="304">
        <f t="shared" si="0"/>
        <v>7.8472047775354978E-2</v>
      </c>
      <c r="E9" s="213"/>
      <c r="F9" s="27"/>
    </row>
    <row r="10" spans="2:6" ht="14.4" thickTop="1" thickBot="1">
      <c r="B10" s="234" t="s">
        <v>325</v>
      </c>
      <c r="C10" s="433">
        <v>325084</v>
      </c>
      <c r="D10" s="304">
        <f t="shared" si="0"/>
        <v>6.071541633009446E-2</v>
      </c>
      <c r="E10" s="213"/>
      <c r="F10" s="27"/>
    </row>
    <row r="11" spans="2:6" ht="14.4" thickTop="1" thickBot="1">
      <c r="B11" s="234" t="s">
        <v>326</v>
      </c>
      <c r="C11" s="433">
        <v>378084</v>
      </c>
      <c r="D11" s="304">
        <f t="shared" si="0"/>
        <v>7.0614141168889991E-2</v>
      </c>
      <c r="E11" s="213"/>
      <c r="F11" s="27"/>
    </row>
    <row r="12" spans="2:6" ht="14.4" thickTop="1" thickBot="1">
      <c r="B12" s="234" t="s">
        <v>327</v>
      </c>
      <c r="C12" s="433">
        <v>483452</v>
      </c>
      <c r="D12" s="304">
        <f t="shared" si="0"/>
        <v>9.0293553221988246E-2</v>
      </c>
      <c r="E12" s="213"/>
      <c r="F12" s="27"/>
    </row>
    <row r="13" spans="2:6" ht="14.4" thickTop="1" thickBot="1">
      <c r="B13" s="234" t="s">
        <v>328</v>
      </c>
      <c r="C13" s="433">
        <v>458132</v>
      </c>
      <c r="D13" s="304">
        <f t="shared" si="0"/>
        <v>8.556457750654857E-2</v>
      </c>
      <c r="E13" s="213"/>
      <c r="F13" s="27"/>
    </row>
    <row r="14" spans="2:6" ht="13.8" thickTop="1">
      <c r="B14" s="236"/>
      <c r="C14" s="432"/>
      <c r="D14" s="260"/>
      <c r="E14" s="213"/>
      <c r="F14" s="27"/>
    </row>
    <row r="15" spans="2:6">
      <c r="B15" s="236" t="s">
        <v>516</v>
      </c>
      <c r="C15" s="432"/>
      <c r="D15" s="260"/>
      <c r="E15" s="213"/>
      <c r="F15" s="27"/>
    </row>
    <row r="16" spans="2:6">
      <c r="B16" s="236" t="s">
        <v>577</v>
      </c>
      <c r="C16" s="432">
        <v>3874829</v>
      </c>
      <c r="D16" s="260">
        <f>+C16/C5</f>
        <v>0.72369558619594809</v>
      </c>
      <c r="E16" s="213"/>
      <c r="F16" s="27"/>
    </row>
    <row r="17" spans="2:6">
      <c r="B17" s="236" t="s">
        <v>554</v>
      </c>
      <c r="C17" s="432">
        <v>1479396</v>
      </c>
      <c r="D17" s="260">
        <f>+C17/C5</f>
        <v>0.27630441380405196</v>
      </c>
      <c r="E17" s="213"/>
      <c r="F17" s="27"/>
    </row>
    <row r="18" spans="2:6" ht="13.8" thickBot="1">
      <c r="B18" s="348"/>
      <c r="C18" s="348"/>
      <c r="D18" s="348"/>
    </row>
    <row r="19" spans="2:6" ht="18" customHeight="1" thickTop="1" thickBot="1">
      <c r="B19" s="495" t="s">
        <v>1096</v>
      </c>
      <c r="C19" s="496"/>
      <c r="D19" s="496"/>
    </row>
    <row r="20" spans="2:6" ht="13.8" thickTop="1"/>
    <row r="21" spans="2:6">
      <c r="C21" s="220"/>
      <c r="D21" s="185"/>
    </row>
    <row r="22" spans="2:6">
      <c r="C22" s="220"/>
      <c r="D22" s="219"/>
    </row>
    <row r="23" spans="2:6">
      <c r="C23" s="220"/>
    </row>
    <row r="24" spans="2:6">
      <c r="C24" s="220"/>
    </row>
    <row r="25" spans="2:6">
      <c r="C25" s="220"/>
    </row>
    <row r="26" spans="2:6">
      <c r="C26" s="220"/>
    </row>
  </sheetData>
  <mergeCells count="3">
    <mergeCell ref="B2:D2"/>
    <mergeCell ref="B3:D3"/>
    <mergeCell ref="B19:D19"/>
  </mergeCells>
  <hyperlinks>
    <hyperlink ref="B3:D3" location="'Capitulo 5'!B22" display="Población con acceso a electricidad, según región y zona. 2018." xr:uid="{00000000-0004-0000-4000-000000000000}"/>
  </hyperlinks>
  <pageMargins left="0.75" right="0.75" top="1" bottom="1" header="0" footer="0"/>
  <pageSetup orientation="portrait" verticalDpi="0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F30"/>
  <sheetViews>
    <sheetView showGridLines="0" workbookViewId="0">
      <pane ySplit="4" topLeftCell="A5" activePane="bottomLeft" state="frozen"/>
      <selection pane="bottomLeft" activeCell="B4" sqref="B4"/>
    </sheetView>
  </sheetViews>
  <sheetFormatPr baseColWidth="10" defaultColWidth="11.44140625" defaultRowHeight="13.2"/>
  <cols>
    <col min="1" max="1" width="11.44140625" style="22"/>
    <col min="2" max="2" width="30" style="22" customWidth="1"/>
    <col min="3" max="3" width="23" style="22" customWidth="1"/>
    <col min="4" max="4" width="22.109375" style="22" customWidth="1"/>
    <col min="5" max="16384" width="11.44140625" style="22"/>
  </cols>
  <sheetData>
    <row r="2" spans="2:6" ht="15">
      <c r="B2" s="497" t="s">
        <v>578</v>
      </c>
      <c r="C2" s="497"/>
      <c r="D2" s="497"/>
    </row>
    <row r="3" spans="2:6" ht="33.75" customHeight="1" thickBot="1">
      <c r="B3" s="470" t="s">
        <v>1155</v>
      </c>
      <c r="C3" s="470"/>
      <c r="D3" s="470"/>
    </row>
    <row r="4" spans="2:6" ht="44.25" customHeight="1" thickTop="1" thickBot="1">
      <c r="B4" s="347" t="s">
        <v>553</v>
      </c>
      <c r="C4" s="347" t="s">
        <v>486</v>
      </c>
      <c r="D4" s="347" t="s">
        <v>487</v>
      </c>
    </row>
    <row r="5" spans="2:6" ht="14.4" thickTop="1" thickBot="1">
      <c r="B5" s="234" t="s">
        <v>102</v>
      </c>
      <c r="C5" s="433">
        <v>65769</v>
      </c>
      <c r="D5" s="304">
        <f>SUM(D8:D13)</f>
        <v>1</v>
      </c>
      <c r="E5" s="134"/>
    </row>
    <row r="6" spans="2:6" ht="14.4" thickTop="1" thickBot="1">
      <c r="B6" s="234"/>
      <c r="C6" s="433"/>
      <c r="D6" s="304"/>
      <c r="E6" s="134"/>
    </row>
    <row r="7" spans="2:6" ht="14.4" thickTop="1" thickBot="1">
      <c r="B7" s="234" t="s">
        <v>261</v>
      </c>
      <c r="C7" s="433"/>
      <c r="D7" s="304"/>
      <c r="E7" s="134"/>
    </row>
    <row r="8" spans="2:6" ht="14.4" thickTop="1" thickBot="1">
      <c r="B8" s="234" t="s">
        <v>323</v>
      </c>
      <c r="C8" s="433" t="s">
        <v>1370</v>
      </c>
      <c r="D8" s="304">
        <f t="shared" ref="D8:D13" si="0">+C8/$C$5</f>
        <v>0.73046572093235418</v>
      </c>
      <c r="E8" s="213"/>
      <c r="F8" s="27"/>
    </row>
    <row r="9" spans="2:6" ht="14.4" thickTop="1" thickBot="1">
      <c r="B9" s="234" t="s">
        <v>324</v>
      </c>
      <c r="C9" s="433" t="s">
        <v>1371</v>
      </c>
      <c r="D9" s="304">
        <f t="shared" si="0"/>
        <v>3.0667943864130517E-2</v>
      </c>
      <c r="E9" s="213"/>
      <c r="F9" s="27"/>
    </row>
    <row r="10" spans="2:6" ht="14.4" thickTop="1" thickBot="1">
      <c r="B10" s="234" t="s">
        <v>325</v>
      </c>
      <c r="C10" s="433" t="s">
        <v>1372</v>
      </c>
      <c r="D10" s="304">
        <f t="shared" si="0"/>
        <v>0.14404962824430964</v>
      </c>
      <c r="E10" s="213"/>
      <c r="F10" s="27"/>
    </row>
    <row r="11" spans="2:6" ht="14.4" thickTop="1" thickBot="1">
      <c r="B11" s="234" t="s">
        <v>326</v>
      </c>
      <c r="C11" s="433" t="s">
        <v>1373</v>
      </c>
      <c r="D11" s="304">
        <f t="shared" si="0"/>
        <v>1.7379008347397709E-2</v>
      </c>
      <c r="E11" s="213"/>
      <c r="F11" s="27"/>
    </row>
    <row r="12" spans="2:6" ht="14.4" thickTop="1" thickBot="1">
      <c r="B12" s="234" t="s">
        <v>327</v>
      </c>
      <c r="C12" s="433" t="s">
        <v>1374</v>
      </c>
      <c r="D12" s="304">
        <f t="shared" si="0"/>
        <v>3.6582584500296493E-2</v>
      </c>
      <c r="E12" s="213"/>
      <c r="F12" s="27"/>
    </row>
    <row r="13" spans="2:6" ht="14.4" thickTop="1" thickBot="1">
      <c r="B13" s="234" t="s">
        <v>328</v>
      </c>
      <c r="C13" s="433" t="s">
        <v>1375</v>
      </c>
      <c r="D13" s="304">
        <f t="shared" si="0"/>
        <v>4.0855114111511499E-2</v>
      </c>
      <c r="E13" s="213"/>
      <c r="F13" s="27"/>
    </row>
    <row r="14" spans="2:6" ht="13.8" thickTop="1">
      <c r="B14" s="236"/>
      <c r="C14" s="432"/>
      <c r="D14" s="260"/>
      <c r="E14" s="213"/>
      <c r="F14" s="27"/>
    </row>
    <row r="15" spans="2:6">
      <c r="B15" s="236" t="s">
        <v>516</v>
      </c>
      <c r="C15" s="432"/>
      <c r="D15" s="260"/>
      <c r="E15" s="213"/>
      <c r="F15" s="27"/>
    </row>
    <row r="16" spans="2:6">
      <c r="B16" s="236" t="s">
        <v>576</v>
      </c>
      <c r="C16" s="432">
        <v>60401</v>
      </c>
      <c r="D16" s="260">
        <f>+C16/C5</f>
        <v>0.9183810001672521</v>
      </c>
      <c r="E16" s="213"/>
      <c r="F16" s="27"/>
    </row>
    <row r="17" spans="1:6">
      <c r="A17" s="22" t="s">
        <v>560</v>
      </c>
      <c r="B17" s="236" t="s">
        <v>554</v>
      </c>
      <c r="C17" s="432">
        <v>5368</v>
      </c>
      <c r="D17" s="260">
        <f>+C17/C5</f>
        <v>8.1618999832747952E-2</v>
      </c>
      <c r="E17" s="213"/>
      <c r="F17" s="27"/>
    </row>
    <row r="18" spans="1:6" ht="13.8" thickBot="1">
      <c r="B18" s="348"/>
      <c r="C18" s="348"/>
      <c r="D18" s="348"/>
    </row>
    <row r="19" spans="1:6" ht="16.5" customHeight="1" thickTop="1" thickBot="1">
      <c r="B19" s="495" t="s">
        <v>1096</v>
      </c>
      <c r="C19" s="496"/>
      <c r="D19" s="496"/>
    </row>
    <row r="20" spans="1:6" ht="13.8" thickTop="1">
      <c r="C20" s="27"/>
    </row>
    <row r="21" spans="1:6">
      <c r="C21" s="220"/>
      <c r="D21" s="185"/>
    </row>
    <row r="22" spans="1:6">
      <c r="C22" s="220"/>
      <c r="D22" s="219"/>
    </row>
    <row r="23" spans="1:6">
      <c r="C23" s="220"/>
    </row>
    <row r="24" spans="1:6">
      <c r="C24" s="220"/>
    </row>
    <row r="25" spans="1:6">
      <c r="C25" s="220"/>
    </row>
    <row r="26" spans="1:6">
      <c r="C26" s="220"/>
    </row>
    <row r="27" spans="1:6">
      <c r="C27" s="220"/>
    </row>
    <row r="28" spans="1:6">
      <c r="C28" s="220"/>
    </row>
    <row r="29" spans="1:6">
      <c r="C29" s="220"/>
    </row>
    <row r="30" spans="1:6">
      <c r="C30" s="220"/>
    </row>
  </sheetData>
  <mergeCells count="3">
    <mergeCell ref="B2:D2"/>
    <mergeCell ref="B3:D3"/>
    <mergeCell ref="B19:D19"/>
  </mergeCells>
  <hyperlinks>
    <hyperlink ref="B3:D3" location="'Capitulo 5'!B23" display="Población en asentamiento informal (precario), según región y zona. 2018." xr:uid="{00000000-0004-0000-4100-000000000000}"/>
  </hyperlinks>
  <pageMargins left="0.75" right="0.75" top="1" bottom="1" header="0" footer="0"/>
  <pageSetup orientation="portrait" verticalDpi="0"/>
  <headerFooter alignWithMargins="0"/>
  <ignoredErrors>
    <ignoredError sqref="C8:C13" numberStoredAsText="1"/>
  </ignoredErrors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I20"/>
  <sheetViews>
    <sheetView showGridLines="0" workbookViewId="0">
      <pane ySplit="5" topLeftCell="A6" activePane="bottomLeft" state="frozen"/>
      <selection pane="bottomLeft" activeCell="B4" sqref="B4:B5"/>
    </sheetView>
  </sheetViews>
  <sheetFormatPr baseColWidth="10" defaultRowHeight="13.2"/>
  <cols>
    <col min="2" max="2" width="33.77734375" customWidth="1"/>
    <col min="3" max="3" width="12.109375" customWidth="1"/>
    <col min="6" max="6" width="12.109375" customWidth="1"/>
  </cols>
  <sheetData>
    <row r="2" spans="1:9" ht="15">
      <c r="A2" s="350"/>
      <c r="B2" s="615" t="s">
        <v>579</v>
      </c>
      <c r="C2" s="616"/>
      <c r="D2" s="616"/>
      <c r="E2" s="616"/>
      <c r="F2" s="616"/>
      <c r="G2" s="616"/>
      <c r="H2" s="616"/>
      <c r="I2" s="616"/>
    </row>
    <row r="3" spans="1:9" ht="19.5" customHeight="1" thickBot="1">
      <c r="B3" s="609" t="s">
        <v>1156</v>
      </c>
      <c r="C3" s="552"/>
      <c r="D3" s="552"/>
      <c r="E3" s="552"/>
      <c r="F3" s="552"/>
      <c r="G3" s="552"/>
      <c r="H3" s="552"/>
      <c r="I3" s="552"/>
    </row>
    <row r="4" spans="1:9" ht="13.8" thickTop="1">
      <c r="B4" s="610" t="s">
        <v>931</v>
      </c>
      <c r="C4" s="613" t="s">
        <v>477</v>
      </c>
      <c r="D4" s="614"/>
      <c r="E4" s="614"/>
      <c r="F4" s="614"/>
      <c r="G4" s="614"/>
      <c r="H4" s="614"/>
      <c r="I4" s="614"/>
    </row>
    <row r="5" spans="1:9" ht="17.25" customHeight="1" thickBot="1">
      <c r="B5" s="611"/>
      <c r="C5" s="361">
        <v>2019</v>
      </c>
      <c r="D5" s="361">
        <v>2020</v>
      </c>
      <c r="E5" s="362">
        <v>2021</v>
      </c>
      <c r="F5" s="362">
        <v>2022</v>
      </c>
      <c r="G5" s="362">
        <v>2023</v>
      </c>
      <c r="H5" s="361">
        <v>2024</v>
      </c>
      <c r="I5" s="361">
        <v>2025</v>
      </c>
    </row>
    <row r="6" spans="1:9" ht="17.25" customHeight="1" thickTop="1">
      <c r="B6" s="354" t="s">
        <v>102</v>
      </c>
      <c r="C6" s="356">
        <v>4.4000000000000004</v>
      </c>
      <c r="D6" s="356">
        <v>4.2</v>
      </c>
      <c r="E6" s="355">
        <v>4.3</v>
      </c>
      <c r="F6" s="355">
        <v>3.7</v>
      </c>
      <c r="G6" s="355">
        <v>3.1</v>
      </c>
      <c r="H6" s="356">
        <v>2.6</v>
      </c>
      <c r="I6" s="356">
        <v>2.5</v>
      </c>
    </row>
    <row r="7" spans="1:9">
      <c r="B7" s="357"/>
      <c r="C7" s="358"/>
      <c r="D7" s="358"/>
      <c r="E7" s="358"/>
      <c r="F7" s="358"/>
      <c r="G7" s="358"/>
      <c r="H7" s="358"/>
      <c r="I7" s="358"/>
    </row>
    <row r="8" spans="1:9">
      <c r="B8" s="357" t="s">
        <v>516</v>
      </c>
      <c r="C8" s="355"/>
      <c r="D8" s="355"/>
      <c r="E8" s="355"/>
      <c r="F8" s="355"/>
      <c r="G8" s="355"/>
      <c r="H8" s="355"/>
      <c r="I8" s="355"/>
    </row>
    <row r="9" spans="1:9">
      <c r="B9" s="359" t="s">
        <v>517</v>
      </c>
      <c r="C9" s="355">
        <v>3.4</v>
      </c>
      <c r="D9" s="355">
        <v>3.1</v>
      </c>
      <c r="E9" s="355">
        <v>3.3</v>
      </c>
      <c r="F9" s="355">
        <v>2.7</v>
      </c>
      <c r="G9" s="355">
        <v>2.2000000000000002</v>
      </c>
      <c r="H9" s="355">
        <v>1.8</v>
      </c>
      <c r="I9" s="355">
        <v>1.8</v>
      </c>
    </row>
    <row r="10" spans="1:9">
      <c r="B10" s="359" t="s">
        <v>518</v>
      </c>
      <c r="C10" s="355">
        <v>7.3</v>
      </c>
      <c r="D10" s="355">
        <v>7.1</v>
      </c>
      <c r="E10" s="355">
        <v>7.2</v>
      </c>
      <c r="F10" s="355">
        <v>6.3</v>
      </c>
      <c r="G10" s="355">
        <v>5.4</v>
      </c>
      <c r="H10" s="355">
        <v>4.5999999999999996</v>
      </c>
      <c r="I10" s="355">
        <v>4.5</v>
      </c>
    </row>
    <row r="11" spans="1:9">
      <c r="B11" s="357"/>
      <c r="C11" s="360"/>
      <c r="D11" s="355"/>
      <c r="E11" s="355"/>
      <c r="F11" s="355"/>
      <c r="G11" s="355"/>
      <c r="H11" s="355"/>
      <c r="I11" s="355"/>
    </row>
    <row r="12" spans="1:9">
      <c r="B12" s="357" t="s">
        <v>261</v>
      </c>
      <c r="C12" s="355"/>
      <c r="D12" s="355"/>
      <c r="E12" s="355"/>
      <c r="F12" s="355"/>
      <c r="G12" s="355"/>
      <c r="H12" s="355"/>
      <c r="I12" s="355"/>
    </row>
    <row r="13" spans="1:9">
      <c r="B13" s="359" t="s">
        <v>136</v>
      </c>
      <c r="C13" s="355">
        <v>3</v>
      </c>
      <c r="D13" s="355">
        <v>3</v>
      </c>
      <c r="E13" s="355">
        <v>2.9</v>
      </c>
      <c r="F13" s="355">
        <v>2.5</v>
      </c>
      <c r="G13" s="355">
        <v>2</v>
      </c>
      <c r="H13" s="355">
        <v>1.6</v>
      </c>
      <c r="I13" s="355">
        <v>1.7</v>
      </c>
    </row>
    <row r="14" spans="1:9">
      <c r="B14" s="359" t="s">
        <v>114</v>
      </c>
      <c r="C14" s="355">
        <v>5.0999999999999996</v>
      </c>
      <c r="D14" s="355">
        <v>4.8</v>
      </c>
      <c r="E14" s="355">
        <v>5.3</v>
      </c>
      <c r="F14" s="355">
        <v>5.2</v>
      </c>
      <c r="G14" s="355">
        <v>4.4000000000000004</v>
      </c>
      <c r="H14" s="355">
        <v>3.5</v>
      </c>
      <c r="I14" s="355">
        <v>3.2</v>
      </c>
    </row>
    <row r="15" spans="1:9">
      <c r="B15" s="359" t="s">
        <v>115</v>
      </c>
      <c r="C15" s="355">
        <v>5.8</v>
      </c>
      <c r="D15" s="355">
        <v>5</v>
      </c>
      <c r="E15" s="355">
        <v>5.8</v>
      </c>
      <c r="F15" s="355">
        <v>5.8</v>
      </c>
      <c r="G15" s="355">
        <v>4.2</v>
      </c>
      <c r="H15" s="355">
        <v>2.9</v>
      </c>
      <c r="I15" s="355">
        <v>3.5</v>
      </c>
    </row>
    <row r="16" spans="1:9">
      <c r="B16" s="359" t="s">
        <v>116</v>
      </c>
      <c r="C16" s="355">
        <v>5.7</v>
      </c>
      <c r="D16" s="355">
        <v>4.5</v>
      </c>
      <c r="E16" s="355">
        <v>5.9</v>
      </c>
      <c r="F16" s="355">
        <v>4.5</v>
      </c>
      <c r="G16" s="355">
        <v>4.4000000000000004</v>
      </c>
      <c r="H16" s="355">
        <v>3.2</v>
      </c>
      <c r="I16" s="355">
        <v>3.3</v>
      </c>
    </row>
    <row r="17" spans="2:9">
      <c r="B17" s="359" t="s">
        <v>264</v>
      </c>
      <c r="C17" s="355">
        <v>8.5</v>
      </c>
      <c r="D17" s="355">
        <v>8.3000000000000007</v>
      </c>
      <c r="E17" s="355">
        <v>8.1999999999999993</v>
      </c>
      <c r="F17" s="355">
        <v>6.1</v>
      </c>
      <c r="G17" s="355">
        <v>5.0999999999999996</v>
      </c>
      <c r="H17" s="355">
        <v>5</v>
      </c>
      <c r="I17" s="355">
        <v>4.5999999999999996</v>
      </c>
    </row>
    <row r="18" spans="2:9">
      <c r="B18" s="359" t="s">
        <v>117</v>
      </c>
      <c r="C18" s="355">
        <v>8.6</v>
      </c>
      <c r="D18" s="355">
        <v>7.7</v>
      </c>
      <c r="E18" s="355">
        <v>7.9</v>
      </c>
      <c r="F18" s="355">
        <v>6.5</v>
      </c>
      <c r="G18" s="355">
        <v>5.3</v>
      </c>
      <c r="H18" s="355">
        <v>5.7</v>
      </c>
      <c r="I18" s="355">
        <v>4.2</v>
      </c>
    </row>
    <row r="19" spans="2:9">
      <c r="B19" s="351"/>
      <c r="C19" s="352"/>
      <c r="D19" s="353"/>
      <c r="E19" s="353"/>
      <c r="F19" s="353"/>
      <c r="G19" s="353"/>
      <c r="H19" s="353"/>
    </row>
    <row r="20" spans="2:9">
      <c r="B20" s="612" t="s">
        <v>1157</v>
      </c>
      <c r="C20" s="612"/>
      <c r="D20" s="612"/>
      <c r="E20" s="612"/>
      <c r="F20" s="612"/>
      <c r="G20" s="612"/>
      <c r="H20" s="612"/>
    </row>
  </sheetData>
  <mergeCells count="5">
    <mergeCell ref="B4:B5"/>
    <mergeCell ref="B20:H20"/>
    <mergeCell ref="C4:I4"/>
    <mergeCell ref="B2:I2"/>
    <mergeCell ref="B3:I3"/>
  </mergeCells>
  <hyperlinks>
    <hyperlink ref="B3:H3" location="'Capitulo 5'!B24" display="Índice de Pobreza Multidimensional (IPM) de los hogares, según zona y región. 2010-2018." xr:uid="{00000000-0004-0000-4200-000000000000}"/>
  </hyperlinks>
  <pageMargins left="0.7" right="0.7" top="0.75" bottom="0.75" header="0.3" footer="0.3"/>
  <pageSetup orientation="portrait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B2:E24"/>
  <sheetViews>
    <sheetView showGridLines="0" workbookViewId="0">
      <selection activeCell="B4" sqref="B4"/>
    </sheetView>
  </sheetViews>
  <sheetFormatPr baseColWidth="10" defaultColWidth="11.44140625" defaultRowHeight="13.2"/>
  <cols>
    <col min="1" max="1" width="11.44140625" style="22"/>
    <col min="2" max="2" width="46.109375" style="22" customWidth="1"/>
    <col min="3" max="3" width="25.109375" style="22" customWidth="1"/>
    <col min="4" max="16384" width="11.44140625" style="22"/>
  </cols>
  <sheetData>
    <row r="2" spans="2:3" ht="15">
      <c r="B2" s="497" t="s">
        <v>580</v>
      </c>
      <c r="C2" s="497"/>
    </row>
    <row r="3" spans="2:3" ht="48" customHeight="1" thickBot="1">
      <c r="B3" s="489" t="s">
        <v>1158</v>
      </c>
      <c r="C3" s="489"/>
    </row>
    <row r="4" spans="2:3" ht="18.75" customHeight="1" thickTop="1" thickBot="1">
      <c r="B4" s="364" t="s">
        <v>544</v>
      </c>
      <c r="C4" s="365" t="s">
        <v>476</v>
      </c>
    </row>
    <row r="5" spans="2:3" ht="14.4" thickTop="1" thickBot="1">
      <c r="B5" s="234" t="s">
        <v>1376</v>
      </c>
      <c r="C5" s="366">
        <v>2.5</v>
      </c>
    </row>
    <row r="6" spans="2:3" ht="14.4" thickTop="1" thickBot="1">
      <c r="B6" s="234"/>
      <c r="C6" s="366"/>
    </row>
    <row r="7" spans="2:3" ht="14.4" thickTop="1" thickBot="1">
      <c r="B7" s="234" t="s">
        <v>478</v>
      </c>
      <c r="C7" s="266"/>
    </row>
    <row r="8" spans="2:3" ht="14.4" thickTop="1" thickBot="1">
      <c r="B8" s="234"/>
      <c r="C8" s="266"/>
    </row>
    <row r="9" spans="2:3" ht="14.4" thickTop="1" thickBot="1">
      <c r="B9" s="234" t="s">
        <v>102</v>
      </c>
      <c r="C9" s="366">
        <v>0.6</v>
      </c>
    </row>
    <row r="10" spans="2:3" ht="14.4" thickTop="1" thickBot="1">
      <c r="B10" s="234" t="s">
        <v>323</v>
      </c>
      <c r="C10" s="366">
        <v>0.4</v>
      </c>
    </row>
    <row r="11" spans="2:3" ht="14.4" thickTop="1" thickBot="1">
      <c r="B11" s="234" t="s">
        <v>324</v>
      </c>
      <c r="C11" s="366">
        <v>0.9</v>
      </c>
    </row>
    <row r="12" spans="2:3" ht="14.4" thickTop="1" thickBot="1">
      <c r="B12" s="234" t="s">
        <v>325</v>
      </c>
      <c r="C12" s="366">
        <v>1</v>
      </c>
    </row>
    <row r="13" spans="2:3" ht="14.4" thickTop="1" thickBot="1">
      <c r="B13" s="234" t="s">
        <v>326</v>
      </c>
      <c r="C13" s="366">
        <v>0.8</v>
      </c>
    </row>
    <row r="14" spans="2:3" ht="14.4" thickTop="1" thickBot="1">
      <c r="B14" s="234" t="s">
        <v>327</v>
      </c>
      <c r="C14" s="366">
        <v>1.1000000000000001</v>
      </c>
    </row>
    <row r="15" spans="2:3" ht="14.4" thickTop="1" thickBot="1">
      <c r="B15" s="234" t="s">
        <v>328</v>
      </c>
      <c r="C15" s="366">
        <v>1</v>
      </c>
    </row>
    <row r="16" spans="2:3" ht="14.4" thickTop="1">
      <c r="B16" s="265"/>
      <c r="C16" s="363"/>
    </row>
    <row r="17" spans="2:5" ht="13.8" thickBot="1">
      <c r="B17" s="617" t="s">
        <v>1096</v>
      </c>
      <c r="C17" s="618"/>
    </row>
    <row r="18" spans="2:5" ht="13.8" thickTop="1">
      <c r="C18" s="214"/>
    </row>
    <row r="19" spans="2:5">
      <c r="C19" s="26"/>
    </row>
    <row r="20" spans="2:5">
      <c r="C20" s="216"/>
    </row>
    <row r="24" spans="2:5">
      <c r="E24" s="215"/>
    </row>
  </sheetData>
  <mergeCells count="3">
    <mergeCell ref="B2:C2"/>
    <mergeCell ref="B3:C3"/>
    <mergeCell ref="B17:C17"/>
  </mergeCells>
  <hyperlinks>
    <hyperlink ref="B3:C3" location="'Capitulo 5'!B25" display="Índice de Pobreza Multidimensional (IPM) y la contribución absoluta de la dimensión Vivienda e Internet, según región. 2018." xr:uid="{00000000-0004-0000-4300-000000000000}"/>
  </hyperlinks>
  <pageMargins left="0.75" right="0.75" top="1" bottom="1" header="0" footer="0"/>
  <pageSetup orientation="portrait" verticalDpi="0"/>
  <headerFooter alignWithMargins="0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B2:I47"/>
  <sheetViews>
    <sheetView showGridLines="0" workbookViewId="0">
      <pane ySplit="5" topLeftCell="A6" activePane="bottomLeft" state="frozen"/>
      <selection pane="bottomLeft" activeCell="B4" sqref="B4:B5"/>
    </sheetView>
  </sheetViews>
  <sheetFormatPr baseColWidth="10" defaultRowHeight="13.2"/>
  <cols>
    <col min="2" max="2" width="54" bestFit="1" customWidth="1"/>
    <col min="3" max="6" width="11.5546875" bestFit="1" customWidth="1"/>
    <col min="7" max="7" width="11.5546875" customWidth="1"/>
    <col min="8" max="8" width="11.5546875" bestFit="1" customWidth="1"/>
  </cols>
  <sheetData>
    <row r="2" spans="2:9" ht="15">
      <c r="B2" s="619" t="s">
        <v>582</v>
      </c>
      <c r="C2" s="616"/>
      <c r="D2" s="616"/>
      <c r="E2" s="616"/>
      <c r="F2" s="616"/>
      <c r="G2" s="616"/>
      <c r="H2" s="616"/>
      <c r="I2" s="616"/>
    </row>
    <row r="3" spans="2:9" ht="24.75" customHeight="1" thickBot="1">
      <c r="B3" s="622" t="s">
        <v>1159</v>
      </c>
      <c r="C3" s="552"/>
      <c r="D3" s="552"/>
      <c r="E3" s="552"/>
      <c r="F3" s="552"/>
      <c r="G3" s="552"/>
      <c r="H3" s="552"/>
      <c r="I3" s="552"/>
    </row>
    <row r="4" spans="2:9" ht="20.25" customHeight="1">
      <c r="B4" s="620" t="s">
        <v>545</v>
      </c>
      <c r="C4" s="623" t="s">
        <v>519</v>
      </c>
      <c r="D4" s="624"/>
      <c r="E4" s="624"/>
      <c r="F4" s="624"/>
      <c r="G4" s="624"/>
      <c r="H4" s="624"/>
      <c r="I4" s="624"/>
    </row>
    <row r="5" spans="2:9" ht="13.8" thickBot="1">
      <c r="B5" s="621"/>
      <c r="C5" s="368">
        <v>2019</v>
      </c>
      <c r="D5" s="368">
        <v>2020</v>
      </c>
      <c r="E5" s="368">
        <v>2021</v>
      </c>
      <c r="F5" s="368">
        <v>2022</v>
      </c>
      <c r="G5" s="368">
        <v>2023</v>
      </c>
      <c r="H5" s="368">
        <v>2024</v>
      </c>
      <c r="I5" s="368">
        <v>2025</v>
      </c>
    </row>
    <row r="6" spans="2:9">
      <c r="B6" s="357"/>
      <c r="C6" s="352"/>
      <c r="D6" s="352"/>
      <c r="E6" s="352"/>
      <c r="F6" s="352"/>
      <c r="G6" s="352"/>
      <c r="H6" s="352"/>
    </row>
    <row r="7" spans="2:9">
      <c r="B7" s="357" t="s">
        <v>520</v>
      </c>
      <c r="C7" s="441">
        <v>265791</v>
      </c>
      <c r="D7" s="441">
        <v>257724</v>
      </c>
      <c r="E7" s="441">
        <v>273910</v>
      </c>
      <c r="F7" s="441">
        <v>247705</v>
      </c>
      <c r="G7" s="441">
        <v>213800</v>
      </c>
      <c r="H7" s="441">
        <v>183298</v>
      </c>
      <c r="I7" s="441">
        <v>186541</v>
      </c>
    </row>
    <row r="8" spans="2:9">
      <c r="B8" s="357"/>
      <c r="C8" s="442"/>
      <c r="D8" s="443"/>
      <c r="E8" s="443"/>
      <c r="F8" s="443"/>
      <c r="G8" s="443"/>
      <c r="H8" s="443"/>
      <c r="I8" s="424"/>
    </row>
    <row r="9" spans="2:9">
      <c r="B9" s="369" t="s">
        <v>521</v>
      </c>
      <c r="C9" s="444"/>
      <c r="D9" s="444"/>
      <c r="E9" s="444"/>
      <c r="F9" s="444"/>
      <c r="G9" s="444"/>
      <c r="H9" s="444"/>
      <c r="I9" s="424"/>
    </row>
    <row r="10" spans="2:9">
      <c r="B10" s="369"/>
      <c r="C10" s="444"/>
      <c r="D10" s="444"/>
      <c r="E10" s="444"/>
      <c r="F10" s="444"/>
      <c r="G10" s="444"/>
      <c r="H10" s="444"/>
      <c r="I10" s="424"/>
    </row>
    <row r="11" spans="2:9">
      <c r="B11" s="370" t="s">
        <v>522</v>
      </c>
      <c r="C11" s="441">
        <v>19444</v>
      </c>
      <c r="D11" s="441" t="s">
        <v>1025</v>
      </c>
      <c r="E11" s="441" t="s">
        <v>1005</v>
      </c>
      <c r="F11" s="441" t="s">
        <v>985</v>
      </c>
      <c r="G11" s="441">
        <v>12875</v>
      </c>
      <c r="H11" s="444">
        <v>13649</v>
      </c>
      <c r="I11" s="444" t="s">
        <v>1377</v>
      </c>
    </row>
    <row r="12" spans="2:9">
      <c r="B12" s="370" t="s">
        <v>523</v>
      </c>
      <c r="C12" s="441">
        <v>34959</v>
      </c>
      <c r="D12" s="441" t="s">
        <v>1026</v>
      </c>
      <c r="E12" s="441" t="s">
        <v>1006</v>
      </c>
      <c r="F12" s="441" t="s">
        <v>986</v>
      </c>
      <c r="G12" s="441">
        <v>15745</v>
      </c>
      <c r="H12" s="444">
        <v>16094</v>
      </c>
      <c r="I12" s="444" t="s">
        <v>1378</v>
      </c>
    </row>
    <row r="13" spans="2:9">
      <c r="B13" s="370" t="s">
        <v>524</v>
      </c>
      <c r="C13" s="441">
        <v>78754</v>
      </c>
      <c r="D13" s="441" t="s">
        <v>1027</v>
      </c>
      <c r="E13" s="441" t="s">
        <v>1007</v>
      </c>
      <c r="F13" s="441" t="s">
        <v>987</v>
      </c>
      <c r="G13" s="441">
        <v>44410</v>
      </c>
      <c r="H13" s="444">
        <v>39196</v>
      </c>
      <c r="I13" s="444" t="s">
        <v>1379</v>
      </c>
    </row>
    <row r="14" spans="2:9">
      <c r="B14" s="370" t="s">
        <v>525</v>
      </c>
      <c r="C14" s="441">
        <v>172333</v>
      </c>
      <c r="D14" s="441" t="s">
        <v>1028</v>
      </c>
      <c r="E14" s="441" t="s">
        <v>1008</v>
      </c>
      <c r="F14" s="441" t="s">
        <v>988</v>
      </c>
      <c r="G14" s="441">
        <v>151929</v>
      </c>
      <c r="H14" s="444">
        <v>117752</v>
      </c>
      <c r="I14" s="444" t="s">
        <v>1380</v>
      </c>
    </row>
    <row r="15" spans="2:9">
      <c r="B15" s="371"/>
      <c r="C15" s="441"/>
      <c r="D15" s="441"/>
      <c r="E15" s="441"/>
      <c r="F15" s="444"/>
      <c r="G15" s="444"/>
      <c r="H15" s="444"/>
      <c r="I15" s="424"/>
    </row>
    <row r="16" spans="2:9">
      <c r="B16" s="369" t="s">
        <v>526</v>
      </c>
      <c r="C16" s="441"/>
      <c r="D16" s="441"/>
      <c r="E16" s="444"/>
      <c r="F16" s="444"/>
      <c r="G16" s="444"/>
      <c r="H16" s="444"/>
      <c r="I16" s="424"/>
    </row>
    <row r="17" spans="2:9">
      <c r="B17" s="369"/>
      <c r="C17" s="441"/>
      <c r="D17" s="441"/>
      <c r="E17" s="444"/>
      <c r="F17" s="444"/>
      <c r="G17" s="444"/>
      <c r="H17" s="444"/>
      <c r="I17" s="424"/>
    </row>
    <row r="18" spans="2:9">
      <c r="B18" s="370" t="s">
        <v>527</v>
      </c>
      <c r="C18" s="441">
        <v>182251</v>
      </c>
      <c r="D18" s="444" t="s">
        <v>1029</v>
      </c>
      <c r="E18" s="444" t="s">
        <v>1009</v>
      </c>
      <c r="F18" s="444" t="s">
        <v>989</v>
      </c>
      <c r="G18" s="444">
        <v>129005</v>
      </c>
      <c r="H18" s="444">
        <v>106499</v>
      </c>
      <c r="I18" s="444" t="s">
        <v>1381</v>
      </c>
    </row>
    <row r="19" spans="2:9">
      <c r="B19" s="370" t="s">
        <v>528</v>
      </c>
      <c r="C19" s="441">
        <v>51850</v>
      </c>
      <c r="D19" s="444" t="s">
        <v>1030</v>
      </c>
      <c r="E19" s="444" t="s">
        <v>1010</v>
      </c>
      <c r="F19" s="444" t="s">
        <v>990</v>
      </c>
      <c r="G19" s="444">
        <v>40838</v>
      </c>
      <c r="H19" s="444">
        <v>40436</v>
      </c>
      <c r="I19" s="444" t="s">
        <v>1382</v>
      </c>
    </row>
    <row r="20" spans="2:9">
      <c r="B20" s="370" t="s">
        <v>529</v>
      </c>
      <c r="C20" s="441">
        <v>23372</v>
      </c>
      <c r="D20" s="444" t="s">
        <v>1031</v>
      </c>
      <c r="E20" s="444" t="s">
        <v>1011</v>
      </c>
      <c r="F20" s="444" t="s">
        <v>991</v>
      </c>
      <c r="G20" s="444">
        <v>14956</v>
      </c>
      <c r="H20" s="444">
        <v>14311</v>
      </c>
      <c r="I20" s="444" t="s">
        <v>1383</v>
      </c>
    </row>
    <row r="21" spans="2:9">
      <c r="B21" s="370" t="s">
        <v>530</v>
      </c>
      <c r="C21" s="441">
        <v>71458</v>
      </c>
      <c r="D21" s="444" t="s">
        <v>1032</v>
      </c>
      <c r="E21" s="444" t="s">
        <v>1012</v>
      </c>
      <c r="F21" s="444" t="s">
        <v>992</v>
      </c>
      <c r="G21" s="444">
        <v>49838</v>
      </c>
      <c r="H21" s="444">
        <v>48044</v>
      </c>
      <c r="I21" s="444" t="s">
        <v>1384</v>
      </c>
    </row>
    <row r="22" spans="2:9">
      <c r="B22" s="370"/>
      <c r="C22" s="441"/>
      <c r="D22" s="441"/>
      <c r="E22" s="444"/>
      <c r="F22" s="444"/>
      <c r="G22" s="444"/>
      <c r="H22" s="444"/>
      <c r="I22" s="424"/>
    </row>
    <row r="23" spans="2:9">
      <c r="B23" s="369" t="s">
        <v>531</v>
      </c>
      <c r="C23" s="441"/>
      <c r="D23" s="441"/>
      <c r="E23" s="444"/>
      <c r="F23" s="444"/>
      <c r="G23" s="444"/>
      <c r="H23" s="444"/>
      <c r="I23" s="424"/>
    </row>
    <row r="24" spans="2:9">
      <c r="B24" s="369"/>
      <c r="C24" s="441"/>
      <c r="D24" s="441"/>
      <c r="E24" s="444"/>
      <c r="F24" s="444"/>
      <c r="G24" s="444"/>
      <c r="H24" s="444"/>
      <c r="I24" s="424"/>
    </row>
    <row r="25" spans="2:9">
      <c r="B25" s="370" t="s">
        <v>532</v>
      </c>
      <c r="C25" s="441">
        <v>128084</v>
      </c>
      <c r="D25" s="441" t="s">
        <v>1033</v>
      </c>
      <c r="E25" s="441" t="s">
        <v>1013</v>
      </c>
      <c r="F25" s="441" t="s">
        <v>993</v>
      </c>
      <c r="G25" s="441">
        <v>108232</v>
      </c>
      <c r="H25" s="444">
        <v>88579</v>
      </c>
      <c r="I25" s="444" t="s">
        <v>1385</v>
      </c>
    </row>
    <row r="26" spans="2:9">
      <c r="B26" s="370" t="s">
        <v>533</v>
      </c>
      <c r="C26" s="441">
        <v>103688</v>
      </c>
      <c r="D26" s="441" t="s">
        <v>1034</v>
      </c>
      <c r="E26" s="441" t="s">
        <v>1014</v>
      </c>
      <c r="F26" s="441" t="s">
        <v>994</v>
      </c>
      <c r="G26" s="441">
        <v>89218</v>
      </c>
      <c r="H26" s="444">
        <v>73752</v>
      </c>
      <c r="I26" s="444" t="s">
        <v>1386</v>
      </c>
    </row>
    <row r="27" spans="2:9">
      <c r="B27" s="370" t="s">
        <v>534</v>
      </c>
      <c r="C27" s="441">
        <v>86239</v>
      </c>
      <c r="D27" s="441" t="s">
        <v>1035</v>
      </c>
      <c r="E27" s="441" t="s">
        <v>1015</v>
      </c>
      <c r="F27" s="441" t="s">
        <v>995</v>
      </c>
      <c r="G27" s="441">
        <v>55411</v>
      </c>
      <c r="H27" s="444">
        <v>46806</v>
      </c>
      <c r="I27" s="444" t="s">
        <v>1387</v>
      </c>
    </row>
    <row r="28" spans="2:9" ht="14.4">
      <c r="B28" s="359" t="s">
        <v>957</v>
      </c>
      <c r="C28" s="441">
        <v>41625</v>
      </c>
      <c r="D28" s="441" t="s">
        <v>1036</v>
      </c>
      <c r="E28" s="441" t="s">
        <v>1016</v>
      </c>
      <c r="F28" s="441" t="s">
        <v>996</v>
      </c>
      <c r="G28" s="441">
        <v>32037</v>
      </c>
      <c r="H28" s="444">
        <v>27955</v>
      </c>
      <c r="I28" s="444" t="s">
        <v>1388</v>
      </c>
    </row>
    <row r="29" spans="2:9">
      <c r="B29" s="370"/>
      <c r="C29" s="441"/>
      <c r="D29" s="441"/>
      <c r="E29" s="441"/>
      <c r="F29" s="444"/>
      <c r="G29" s="444"/>
      <c r="H29" s="444"/>
      <c r="I29" s="424"/>
    </row>
    <row r="30" spans="2:9">
      <c r="B30" s="369" t="s">
        <v>535</v>
      </c>
      <c r="C30" s="441"/>
      <c r="D30" s="441"/>
      <c r="E30" s="441"/>
      <c r="F30" s="444"/>
      <c r="G30" s="444"/>
      <c r="H30" s="444"/>
      <c r="I30" s="424"/>
    </row>
    <row r="31" spans="2:9">
      <c r="B31" s="369"/>
      <c r="C31" s="441"/>
      <c r="D31" s="441"/>
      <c r="E31" s="441"/>
      <c r="F31" s="444"/>
      <c r="G31" s="444"/>
      <c r="H31" s="444"/>
      <c r="I31" s="424"/>
    </row>
    <row r="32" spans="2:9">
      <c r="B32" s="370" t="s">
        <v>536</v>
      </c>
      <c r="C32" s="441">
        <v>29293</v>
      </c>
      <c r="D32" s="441" t="s">
        <v>1037</v>
      </c>
      <c r="E32" s="441" t="s">
        <v>1017</v>
      </c>
      <c r="F32" s="441" t="s">
        <v>997</v>
      </c>
      <c r="G32" s="441">
        <v>16088</v>
      </c>
      <c r="H32" s="444">
        <v>15976</v>
      </c>
      <c r="I32" s="444" t="s">
        <v>1389</v>
      </c>
    </row>
    <row r="33" spans="2:9">
      <c r="B33" s="370" t="s">
        <v>537</v>
      </c>
      <c r="C33" s="441">
        <v>67434</v>
      </c>
      <c r="D33" s="441" t="s">
        <v>1038</v>
      </c>
      <c r="E33" s="441" t="s">
        <v>1018</v>
      </c>
      <c r="F33" s="441" t="s">
        <v>998</v>
      </c>
      <c r="G33" s="441">
        <v>52421</v>
      </c>
      <c r="H33" s="444">
        <v>44566</v>
      </c>
      <c r="I33" s="444" t="s">
        <v>1390</v>
      </c>
    </row>
    <row r="34" spans="2:9">
      <c r="B34" s="370" t="s">
        <v>538</v>
      </c>
      <c r="C34" s="441">
        <v>129085</v>
      </c>
      <c r="D34" s="441" t="s">
        <v>1039</v>
      </c>
      <c r="E34" s="441" t="s">
        <v>1019</v>
      </c>
      <c r="F34" s="441" t="s">
        <v>999</v>
      </c>
      <c r="G34" s="441">
        <v>95581</v>
      </c>
      <c r="H34" s="444">
        <v>84486</v>
      </c>
      <c r="I34" s="444" t="s">
        <v>1391</v>
      </c>
    </row>
    <row r="35" spans="2:9">
      <c r="B35" s="370" t="s">
        <v>539</v>
      </c>
      <c r="C35" s="441">
        <v>76571</v>
      </c>
      <c r="D35" s="441" t="s">
        <v>1040</v>
      </c>
      <c r="E35" s="441" t="s">
        <v>1020</v>
      </c>
      <c r="F35" s="441" t="s">
        <v>1000</v>
      </c>
      <c r="G35" s="441">
        <v>71218</v>
      </c>
      <c r="H35" s="444">
        <v>61417</v>
      </c>
      <c r="I35" s="444" t="s">
        <v>1392</v>
      </c>
    </row>
    <row r="36" spans="2:9">
      <c r="B36" s="371"/>
      <c r="C36" s="441"/>
      <c r="D36" s="441"/>
      <c r="E36" s="441"/>
      <c r="F36" s="444"/>
      <c r="G36" s="444"/>
      <c r="H36" s="444"/>
      <c r="I36" s="424"/>
    </row>
    <row r="37" spans="2:9">
      <c r="B37" s="369" t="s">
        <v>540</v>
      </c>
      <c r="C37" s="441"/>
      <c r="D37" s="441"/>
      <c r="E37" s="441"/>
      <c r="F37" s="444"/>
      <c r="G37" s="444"/>
      <c r="H37" s="444"/>
      <c r="I37" s="424"/>
    </row>
    <row r="38" spans="2:9">
      <c r="B38" s="369"/>
      <c r="C38" s="441"/>
      <c r="D38" s="441"/>
      <c r="E38" s="441"/>
      <c r="F38" s="444"/>
      <c r="G38" s="444"/>
      <c r="H38" s="444"/>
      <c r="I38" s="424"/>
    </row>
    <row r="39" spans="2:9" ht="14.4">
      <c r="B39" s="359" t="s">
        <v>958</v>
      </c>
      <c r="C39" s="441">
        <v>23286</v>
      </c>
      <c r="D39" s="441" t="s">
        <v>1041</v>
      </c>
      <c r="E39" s="441" t="s">
        <v>1021</v>
      </c>
      <c r="F39" s="441" t="s">
        <v>1001</v>
      </c>
      <c r="G39" s="441">
        <v>13676</v>
      </c>
      <c r="H39" s="444">
        <v>13994</v>
      </c>
      <c r="I39" s="444" t="s">
        <v>1393</v>
      </c>
    </row>
    <row r="40" spans="2:9">
      <c r="B40" s="370" t="s">
        <v>541</v>
      </c>
      <c r="C40" s="441">
        <v>30744</v>
      </c>
      <c r="D40" s="441" t="s">
        <v>1042</v>
      </c>
      <c r="E40" s="441" t="s">
        <v>1022</v>
      </c>
      <c r="F40" s="441" t="s">
        <v>1002</v>
      </c>
      <c r="G40" s="441">
        <v>26345</v>
      </c>
      <c r="H40" s="444">
        <v>21751</v>
      </c>
      <c r="I40" s="444" t="s">
        <v>1394</v>
      </c>
    </row>
    <row r="41" spans="2:9">
      <c r="B41" s="370" t="s">
        <v>542</v>
      </c>
      <c r="C41" s="441">
        <v>39273</v>
      </c>
      <c r="D41" s="441" t="s">
        <v>1043</v>
      </c>
      <c r="E41" s="441" t="s">
        <v>1023</v>
      </c>
      <c r="F41" s="441" t="s">
        <v>1003</v>
      </c>
      <c r="G41" s="441">
        <v>41436</v>
      </c>
      <c r="H41" s="444">
        <v>35862</v>
      </c>
      <c r="I41" s="444" t="s">
        <v>1395</v>
      </c>
    </row>
    <row r="42" spans="2:9">
      <c r="B42" s="370" t="s">
        <v>543</v>
      </c>
      <c r="C42" s="441">
        <v>62737</v>
      </c>
      <c r="D42" s="441" t="s">
        <v>1044</v>
      </c>
      <c r="E42" s="441" t="s">
        <v>1024</v>
      </c>
      <c r="F42" s="441" t="s">
        <v>1004</v>
      </c>
      <c r="G42" s="441">
        <v>55224</v>
      </c>
      <c r="H42" s="444">
        <v>46174</v>
      </c>
      <c r="I42" s="444" t="s">
        <v>1396</v>
      </c>
    </row>
    <row r="43" spans="2:9">
      <c r="B43" s="351"/>
      <c r="C43" s="352"/>
      <c r="D43" s="353"/>
      <c r="E43" s="353"/>
      <c r="F43" s="353"/>
      <c r="G43" s="353"/>
      <c r="H43" s="353"/>
    </row>
    <row r="44" spans="2:9">
      <c r="B44" s="353"/>
      <c r="C44" s="353"/>
      <c r="D44" s="353"/>
      <c r="E44" s="353"/>
      <c r="F44" s="353"/>
      <c r="G44" s="353"/>
      <c r="H44" s="353"/>
    </row>
    <row r="45" spans="2:9">
      <c r="B45" s="612" t="s">
        <v>955</v>
      </c>
      <c r="C45" s="612"/>
      <c r="D45" s="612"/>
      <c r="E45" s="612"/>
      <c r="F45" s="612"/>
      <c r="G45" s="612"/>
      <c r="H45" s="612"/>
    </row>
    <row r="46" spans="2:9">
      <c r="B46" s="367" t="s">
        <v>956</v>
      </c>
      <c r="C46" s="367"/>
      <c r="D46" s="367"/>
      <c r="E46" s="367"/>
      <c r="F46" s="367"/>
      <c r="G46" s="367"/>
      <c r="H46" s="367"/>
    </row>
    <row r="47" spans="2:9">
      <c r="B47" s="612" t="s">
        <v>1157</v>
      </c>
      <c r="C47" s="612"/>
      <c r="D47" s="612"/>
      <c r="E47" s="612"/>
      <c r="F47" s="612"/>
      <c r="G47" s="612"/>
      <c r="H47" s="612"/>
    </row>
  </sheetData>
  <mergeCells count="6">
    <mergeCell ref="B2:I2"/>
    <mergeCell ref="B47:H47"/>
    <mergeCell ref="B4:B5"/>
    <mergeCell ref="B45:H45"/>
    <mergeCell ref="B3:I3"/>
    <mergeCell ref="C4:I4"/>
  </mergeCells>
  <hyperlinks>
    <hyperlink ref="B3:H3" location="'Capitulo 5'!B26" display="Hogares pobres con privación en los indicadores del IPM. 2010-2018." xr:uid="{00000000-0004-0000-4400-000000000000}"/>
  </hyperlinks>
  <pageMargins left="0.7" right="0.7" top="0.75" bottom="0.75" header="0.3" footer="0.3"/>
  <ignoredErrors>
    <ignoredError sqref="F11:F14 F18:F21 F25:F28 F32:F35 F39:F42 E11:E14 E18:E21 E25:E28 E32:E35 E39:E42 D11:D14 D18:D21 D25:D28 D32:D35 D39:D42 I11:I14 I18:I21 I25:I28 I32:I35 I39:I42" numberStoredAsText="1"/>
  </ignoredErrors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"/>
  <sheetViews>
    <sheetView workbookViewId="0"/>
  </sheetViews>
  <sheetFormatPr baseColWidth="10" defaultRowHeight="13.2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8"/>
  <sheetViews>
    <sheetView showGridLines="0" zoomScaleNormal="100" workbookViewId="0">
      <pane ySplit="5" topLeftCell="A6" activePane="bottomLeft" state="frozen"/>
      <selection pane="bottomLeft" activeCell="B4" sqref="B4:B5"/>
    </sheetView>
  </sheetViews>
  <sheetFormatPr baseColWidth="10" defaultRowHeight="13.2"/>
  <cols>
    <col min="2" max="2" width="30.109375" style="3" customWidth="1"/>
    <col min="3" max="3" width="28.44140625" style="3" customWidth="1"/>
    <col min="4" max="4" width="30.109375" style="3" customWidth="1"/>
    <col min="5" max="5" width="20.33203125" style="3" customWidth="1"/>
    <col min="6" max="9" width="11.44140625" style="3"/>
  </cols>
  <sheetData>
    <row r="1" spans="1:6" ht="15.6">
      <c r="B1" s="7"/>
      <c r="C1" s="7"/>
    </row>
    <row r="2" spans="1:6" ht="15">
      <c r="B2" s="468" t="s">
        <v>420</v>
      </c>
      <c r="C2" s="468"/>
      <c r="D2" s="468"/>
      <c r="E2" s="468"/>
      <c r="F2" s="6"/>
    </row>
    <row r="3" spans="1:6" ht="50.25" customHeight="1" thickBot="1">
      <c r="B3" s="470" t="s">
        <v>1087</v>
      </c>
      <c r="C3" s="470"/>
      <c r="D3" s="470"/>
      <c r="E3" s="470"/>
      <c r="F3" s="6"/>
    </row>
    <row r="4" spans="1:6" ht="16.5" customHeight="1" thickTop="1" thickBot="1">
      <c r="B4" s="484" t="s">
        <v>933</v>
      </c>
      <c r="C4" s="465" t="s">
        <v>447</v>
      </c>
      <c r="D4" s="466"/>
      <c r="E4" s="484" t="s">
        <v>448</v>
      </c>
      <c r="F4" s="6"/>
    </row>
    <row r="5" spans="1:6" ht="16.2" thickTop="1" thickBot="1">
      <c r="B5" s="485"/>
      <c r="C5" s="298" t="s">
        <v>445</v>
      </c>
      <c r="D5" s="298" t="s">
        <v>446</v>
      </c>
      <c r="E5" s="485"/>
      <c r="F5" s="6"/>
    </row>
    <row r="6" spans="1:6" ht="16.2" thickTop="1" thickBot="1">
      <c r="A6" s="177"/>
      <c r="B6" s="258">
        <v>2020</v>
      </c>
      <c r="C6" s="313">
        <v>6301924.9000000004</v>
      </c>
      <c r="D6" s="313">
        <v>609946.9</v>
      </c>
      <c r="E6" s="260" t="s">
        <v>153</v>
      </c>
      <c r="F6" s="6"/>
    </row>
    <row r="7" spans="1:6" ht="16.2" thickTop="1" thickBot="1">
      <c r="A7" s="177"/>
      <c r="B7" s="258">
        <v>2021</v>
      </c>
      <c r="C7" s="313">
        <v>6601556.2999999998</v>
      </c>
      <c r="D7" s="313">
        <v>643755.6</v>
      </c>
      <c r="E7" s="260">
        <f>+(C7-C6)/C6</f>
        <v>4.7546012488977683E-2</v>
      </c>
      <c r="F7" s="6"/>
    </row>
    <row r="8" spans="1:6" ht="16.2" thickTop="1" thickBot="1">
      <c r="A8" s="177"/>
      <c r="B8" s="258">
        <v>2022</v>
      </c>
      <c r="C8" s="313">
        <v>6718562</v>
      </c>
      <c r="D8" s="313">
        <v>642966.30000000005</v>
      </c>
      <c r="E8" s="260">
        <f>+(C8-C7)/C7</f>
        <v>1.7723957000866628E-2</v>
      </c>
      <c r="F8" s="6"/>
    </row>
    <row r="9" spans="1:6" ht="16.2" thickTop="1" thickBot="1">
      <c r="A9" s="177"/>
      <c r="B9" s="258">
        <v>2023</v>
      </c>
      <c r="C9" s="313">
        <v>6580575.7000000002</v>
      </c>
      <c r="D9" s="313">
        <v>621839.9</v>
      </c>
      <c r="E9" s="260">
        <f>+(C9-C8)/C8</f>
        <v>-2.0538070497823763E-2</v>
      </c>
      <c r="F9" s="6"/>
    </row>
    <row r="10" spans="1:6" ht="16.2" thickTop="1" thickBot="1">
      <c r="B10" s="387">
        <v>2024</v>
      </c>
      <c r="C10" s="430">
        <v>6479939.6900000004</v>
      </c>
      <c r="D10" s="430">
        <v>644083.44999999995</v>
      </c>
      <c r="E10" s="260">
        <f>+(C10-C9)/C9</f>
        <v>-1.5292888432238501E-2</v>
      </c>
      <c r="F10" s="6"/>
    </row>
    <row r="11" spans="1:6" ht="16.2" thickTop="1" thickBot="1">
      <c r="B11" s="387">
        <v>2025</v>
      </c>
      <c r="C11" s="430">
        <v>6566313.1500000004</v>
      </c>
      <c r="D11" s="430">
        <v>773696.6</v>
      </c>
      <c r="E11" s="260">
        <f>+(C11-C10)/C10</f>
        <v>1.3329361712006915E-2</v>
      </c>
      <c r="F11" s="6"/>
    </row>
    <row r="12" spans="1:6" ht="16.2" thickTop="1" thickBot="1">
      <c r="B12" s="238"/>
      <c r="C12" s="255"/>
      <c r="D12" s="255"/>
      <c r="E12" s="256"/>
      <c r="F12" s="6"/>
    </row>
    <row r="13" spans="1:6" ht="16.2" thickTop="1" thickBot="1">
      <c r="B13" s="486" t="s">
        <v>11</v>
      </c>
      <c r="C13" s="487"/>
      <c r="D13" s="487"/>
      <c r="E13" s="227"/>
      <c r="F13" s="6"/>
    </row>
    <row r="14" spans="1:6" ht="15.6" thickTop="1">
      <c r="B14" s="474" t="s">
        <v>1164</v>
      </c>
      <c r="C14" s="474"/>
      <c r="D14" s="474"/>
      <c r="E14" s="257"/>
      <c r="F14" s="6"/>
    </row>
    <row r="15" spans="1:6" ht="15">
      <c r="B15" s="6"/>
      <c r="C15" s="186"/>
      <c r="D15" s="6"/>
      <c r="E15" s="8"/>
      <c r="F15" s="6"/>
    </row>
    <row r="16" spans="1:6" ht="15">
      <c r="B16" s="6"/>
      <c r="C16" s="195"/>
      <c r="D16" s="195"/>
      <c r="E16" s="6"/>
      <c r="F16" s="6"/>
    </row>
    <row r="17" spans="2:6" ht="15">
      <c r="B17" s="6"/>
      <c r="C17" s="195"/>
      <c r="D17" s="195"/>
      <c r="E17" s="6"/>
      <c r="F17" s="6"/>
    </row>
    <row r="18" spans="2:6" ht="15.6" thickBot="1">
      <c r="B18" s="6"/>
      <c r="C18" s="195"/>
      <c r="D18" s="195"/>
      <c r="E18" s="6"/>
      <c r="F18" s="6"/>
    </row>
    <row r="19" spans="2:6" ht="16.2" thickTop="1" thickBot="1">
      <c r="B19" s="258"/>
      <c r="C19" s="258"/>
      <c r="D19" s="258"/>
      <c r="E19" s="258"/>
      <c r="F19" s="6"/>
    </row>
    <row r="20" spans="2:6" ht="16.2" thickTop="1" thickBot="1">
      <c r="B20" s="258"/>
      <c r="C20" s="259"/>
      <c r="D20" s="259"/>
      <c r="E20" s="69"/>
      <c r="F20" s="6"/>
    </row>
    <row r="21" spans="2:6" ht="16.2" thickTop="1" thickBot="1">
      <c r="B21" s="258"/>
      <c r="C21" s="259"/>
      <c r="D21" s="259"/>
      <c r="E21" s="260"/>
      <c r="F21" s="6"/>
    </row>
    <row r="22" spans="2:6" ht="16.2" thickTop="1" thickBot="1">
      <c r="B22" s="258"/>
      <c r="C22" s="259"/>
      <c r="D22" s="259"/>
      <c r="E22" s="260"/>
      <c r="F22" s="6"/>
    </row>
    <row r="23" spans="2:6" ht="16.2" thickTop="1" thickBot="1">
      <c r="B23" s="258"/>
      <c r="C23" s="259"/>
      <c r="D23" s="259"/>
      <c r="E23" s="260"/>
      <c r="F23" s="6"/>
    </row>
    <row r="24" spans="2:6" ht="15.6" thickTop="1">
      <c r="B24" s="6"/>
      <c r="C24" s="195"/>
      <c r="D24" s="195"/>
      <c r="E24" s="6"/>
      <c r="F24" s="6"/>
    </row>
    <row r="25" spans="2:6" ht="15">
      <c r="B25" s="6"/>
      <c r="C25" s="195"/>
      <c r="D25" s="195"/>
      <c r="E25" s="6"/>
      <c r="F25" s="6"/>
    </row>
    <row r="26" spans="2:6" ht="15">
      <c r="B26" s="6"/>
      <c r="C26" s="195"/>
      <c r="D26" s="195"/>
      <c r="E26" s="6"/>
      <c r="F26" s="6"/>
    </row>
    <row r="27" spans="2:6" ht="15">
      <c r="B27" s="6"/>
      <c r="C27" s="195"/>
      <c r="D27" s="195"/>
      <c r="E27" s="6"/>
      <c r="F27" s="6"/>
    </row>
    <row r="28" spans="2:6" ht="15">
      <c r="B28" s="6"/>
      <c r="C28" s="195"/>
      <c r="D28" s="195"/>
      <c r="E28" s="6"/>
      <c r="F28" s="6"/>
    </row>
    <row r="29" spans="2:6" ht="15">
      <c r="B29" s="6"/>
      <c r="C29" s="195"/>
      <c r="D29" s="195"/>
      <c r="E29" s="6"/>
      <c r="F29" s="6"/>
    </row>
    <row r="30" spans="2:6" ht="15">
      <c r="B30" s="6"/>
      <c r="C30" s="195"/>
      <c r="D30" s="195"/>
      <c r="E30" s="6"/>
      <c r="F30" s="6"/>
    </row>
    <row r="31" spans="2:6" ht="15">
      <c r="C31" s="195"/>
      <c r="D31" s="195"/>
      <c r="E31" s="6"/>
      <c r="F31" s="6"/>
    </row>
    <row r="32" spans="2:6" ht="15">
      <c r="C32" s="195"/>
      <c r="D32" s="195"/>
    </row>
    <row r="33" spans="2:9" ht="15">
      <c r="C33" s="195"/>
      <c r="D33" s="195"/>
    </row>
    <row r="46" spans="2:9">
      <c r="B46" s="5"/>
    </row>
    <row r="47" spans="2:9">
      <c r="B47" s="5"/>
      <c r="C47" s="5"/>
      <c r="D47" s="5"/>
    </row>
    <row r="48" spans="2:9" s="2" customFormat="1" ht="13.8">
      <c r="B48" s="3"/>
      <c r="C48" s="3"/>
      <c r="D48" s="3"/>
      <c r="E48" s="5"/>
      <c r="F48" s="5"/>
      <c r="G48" s="5"/>
      <c r="H48" s="5"/>
      <c r="I48" s="5"/>
    </row>
  </sheetData>
  <mergeCells count="7">
    <mergeCell ref="B14:D14"/>
    <mergeCell ref="E4:E5"/>
    <mergeCell ref="B3:E3"/>
    <mergeCell ref="B2:E2"/>
    <mergeCell ref="B13:D13"/>
    <mergeCell ref="C4:D4"/>
    <mergeCell ref="B4:B5"/>
  </mergeCells>
  <phoneticPr fontId="0" type="noConversion"/>
  <hyperlinks>
    <hyperlink ref="B3:E3" location="'Capitulo 1'!B23" display="'Capitulo 1'!B23" xr:uid="{00000000-0004-0000-0600-000000000000}"/>
  </hyperlinks>
  <printOptions horizontalCentered="1" verticalCentered="1"/>
  <pageMargins left="0" right="0.78740157480314965" top="0.98425196850393704" bottom="0.98425196850393704" header="0.59055118110236227" footer="0.59055118110236227"/>
  <pageSetup scale="75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B43E97"/>
  </sheetPr>
  <dimension ref="A1:J24"/>
  <sheetViews>
    <sheetView showGridLines="0" topLeftCell="A13" zoomScaleNormal="100" workbookViewId="0">
      <selection activeCell="A17" sqref="A17:I17"/>
    </sheetView>
  </sheetViews>
  <sheetFormatPr baseColWidth="10" defaultColWidth="11.44140625" defaultRowHeight="21"/>
  <cols>
    <col min="1" max="1" width="13.33203125" style="18" customWidth="1"/>
    <col min="2" max="8" width="11.44140625" style="18"/>
    <col min="9" max="9" width="7.109375" style="18" customWidth="1"/>
    <col min="10" max="16384" width="11.44140625" style="18"/>
  </cols>
  <sheetData>
    <row r="1" spans="1:10" ht="15" hidden="1" customHeight="1"/>
    <row r="2" spans="1:10" ht="15.75" hidden="1" customHeight="1"/>
    <row r="3" spans="1:10" ht="14.25" hidden="1" customHeight="1"/>
    <row r="4" spans="1:10" ht="15" hidden="1" customHeight="1"/>
    <row r="5" spans="1:10" ht="14.25" hidden="1" customHeight="1"/>
    <row r="6" spans="1:10" ht="14.25" hidden="1" customHeight="1"/>
    <row r="7" spans="1:10" ht="15" hidden="1" customHeight="1"/>
    <row r="8" spans="1:10" ht="12" hidden="1" customHeight="1"/>
    <row r="9" spans="1:10" s="20" customFormat="1" ht="15.75" hidden="1" customHeight="1">
      <c r="J9" s="19"/>
    </row>
    <row r="10" spans="1:10" ht="15.75" hidden="1" customHeight="1"/>
    <row r="11" spans="1:10" ht="16.5" hidden="1" customHeight="1"/>
    <row r="12" spans="1:10" ht="17.25" hidden="1" customHeight="1">
      <c r="C12" s="21"/>
    </row>
    <row r="13" spans="1:10" ht="16.5" customHeight="1"/>
    <row r="14" spans="1:10" ht="14.25" customHeight="1"/>
    <row r="15" spans="1:10">
      <c r="A15" s="452" t="s">
        <v>585</v>
      </c>
      <c r="B15" s="452"/>
      <c r="C15" s="452"/>
      <c r="D15" s="452"/>
      <c r="E15" s="452"/>
      <c r="F15" s="452"/>
      <c r="G15" s="452"/>
      <c r="H15" s="452"/>
      <c r="I15" s="452"/>
    </row>
    <row r="16" spans="1:10" ht="18.75" customHeight="1">
      <c r="A16" s="261"/>
      <c r="B16" s="261"/>
      <c r="C16" s="261"/>
      <c r="D16" s="261"/>
      <c r="E16" s="261"/>
      <c r="F16" s="261"/>
      <c r="G16" s="261"/>
      <c r="H16" s="261"/>
      <c r="I16" s="261"/>
    </row>
    <row r="17" spans="1:9" ht="20.25" customHeight="1">
      <c r="A17" s="488" t="s">
        <v>436</v>
      </c>
      <c r="B17" s="488"/>
      <c r="C17" s="488"/>
      <c r="D17" s="488"/>
      <c r="E17" s="488"/>
      <c r="F17" s="488"/>
      <c r="G17" s="488"/>
      <c r="H17" s="488"/>
      <c r="I17" s="488"/>
    </row>
    <row r="18" spans="1:9">
      <c r="A18" s="227"/>
      <c r="B18" s="227"/>
      <c r="C18" s="227"/>
      <c r="D18" s="227"/>
      <c r="E18" s="227"/>
      <c r="F18" s="227"/>
      <c r="G18" s="227"/>
      <c r="H18" s="227"/>
      <c r="I18" s="227"/>
    </row>
    <row r="19" spans="1:9" ht="27" customHeight="1">
      <c r="A19" s="229" t="s">
        <v>421</v>
      </c>
      <c r="B19" s="454" t="s">
        <v>1340</v>
      </c>
      <c r="C19" s="454"/>
      <c r="D19" s="454"/>
      <c r="E19" s="454"/>
      <c r="F19" s="454"/>
      <c r="G19" s="454"/>
      <c r="H19" s="454"/>
      <c r="I19" s="454"/>
    </row>
    <row r="20" spans="1:9" ht="32.25" customHeight="1">
      <c r="A20" s="229" t="s">
        <v>279</v>
      </c>
      <c r="B20" s="454" t="s">
        <v>1167</v>
      </c>
      <c r="C20" s="454"/>
      <c r="D20" s="454"/>
      <c r="E20" s="454"/>
      <c r="F20" s="454"/>
      <c r="G20" s="454"/>
      <c r="H20" s="454"/>
      <c r="I20" s="454"/>
    </row>
    <row r="21" spans="1:9" ht="30" customHeight="1">
      <c r="A21" s="229" t="s">
        <v>280</v>
      </c>
      <c r="B21" s="454" t="s">
        <v>1341</v>
      </c>
      <c r="C21" s="454"/>
      <c r="D21" s="454"/>
      <c r="E21" s="454"/>
      <c r="F21" s="454"/>
      <c r="G21" s="454"/>
      <c r="H21" s="454"/>
      <c r="I21" s="454"/>
    </row>
    <row r="22" spans="1:9" ht="33.75" customHeight="1">
      <c r="A22" s="229" t="s">
        <v>13</v>
      </c>
      <c r="B22" s="454" t="s">
        <v>1342</v>
      </c>
      <c r="C22" s="454"/>
      <c r="D22" s="454"/>
      <c r="E22" s="454"/>
      <c r="F22" s="454"/>
      <c r="G22" s="454"/>
      <c r="H22" s="454"/>
      <c r="I22" s="454"/>
    </row>
    <row r="23" spans="1:9" ht="21" customHeight="1">
      <c r="A23" s="229" t="s">
        <v>14</v>
      </c>
      <c r="B23" s="454" t="s">
        <v>1343</v>
      </c>
      <c r="C23" s="454"/>
      <c r="D23" s="454"/>
      <c r="E23" s="454"/>
      <c r="F23" s="454"/>
      <c r="G23" s="454"/>
      <c r="H23" s="454"/>
      <c r="I23" s="454"/>
    </row>
    <row r="24" spans="1:9" ht="34.200000000000003" customHeight="1">
      <c r="A24" s="229" t="s">
        <v>38</v>
      </c>
      <c r="B24" s="454" t="s">
        <v>1349</v>
      </c>
      <c r="C24" s="454"/>
      <c r="D24" s="454"/>
      <c r="E24" s="454"/>
      <c r="F24" s="454"/>
      <c r="G24" s="454"/>
      <c r="H24" s="454"/>
      <c r="I24" s="454"/>
    </row>
  </sheetData>
  <mergeCells count="8">
    <mergeCell ref="B23:I23"/>
    <mergeCell ref="B24:I24"/>
    <mergeCell ref="A15:I15"/>
    <mergeCell ref="A17:I17"/>
    <mergeCell ref="B19:I19"/>
    <mergeCell ref="B20:I20"/>
    <mergeCell ref="B21:I21"/>
    <mergeCell ref="B22:I22"/>
  </mergeCells>
  <hyperlinks>
    <hyperlink ref="A15:I15" location="'Compendio de Vivienda 2024'!E30" display="Capítulo 2: Construcción habitacional en Costa Rica" xr:uid="{00000000-0004-0000-0700-000000000000}"/>
    <hyperlink ref="B19:I19" location="'c6g5'!B3" display="Número de obras habitacionales (viviendas y apartamentos) por grupos de área y según cantón. 2023." xr:uid="{00000000-0004-0000-0700-000001000000}"/>
    <hyperlink ref="B20:I20" location="'c7'!B3" display="Número de obras de construcción residencial (viviendas y apartamentos), área (m2), valor (en miles de colones) y valor promedio por obra (en miles de colones), según cantón. 2018." xr:uid="{00000000-0004-0000-0700-000002000000}"/>
    <hyperlink ref="B21:I21" location="'c8'!B3" display="Número de obras de ampliación residencial (viviendas y apartamentos), área (m2), valor (en miles de colones) y valor promedio por obra (en miles de colones), según cantón. 2018." xr:uid="{00000000-0004-0000-0700-000003000000}"/>
    <hyperlink ref="B22:I22" location="'c9'!B3" display="Número de obras de reparación residencial (viviendas y apartamentos), valor (en miles de colones) y valor promedio por obra (en miles de colones), según cantón. 2018." xr:uid="{00000000-0004-0000-0700-000004000000}"/>
    <hyperlink ref="B23:I23" location="'c10g6'!B3" display="Número de obras habitacionales, según tipo de obra. 2023-2024." xr:uid="{00000000-0004-0000-0700-000005000000}"/>
    <hyperlink ref="B24:I24" location="'c11'!B3" display="Índice de precios de edificios y vivienda de interés social, y su variación porcentual anual. 2015-2018." xr:uid="{00000000-0004-0000-0700-000006000000}"/>
  </hyperlinks>
  <printOptions horizontalCentered="1" verticalCentered="1"/>
  <pageMargins left="0" right="0.78740157480314965" top="0.98425196850393704" bottom="0.98425196850393704" header="0.59055118110236227" footer="0.59055118110236227"/>
  <pageSetup scale="75" orientation="landscape" horizontalDpi="180" verticalDpi="18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M113"/>
  <sheetViews>
    <sheetView showGridLines="0" zoomScaleNormal="100" workbookViewId="0">
      <pane ySplit="5" topLeftCell="A6" activePane="bottomLeft" state="frozen"/>
      <selection pane="bottomLeft" activeCell="B4" sqref="B4:B5"/>
    </sheetView>
  </sheetViews>
  <sheetFormatPr baseColWidth="10" defaultColWidth="11.44140625" defaultRowHeight="13.8"/>
  <cols>
    <col min="1" max="1" width="11.44140625" customWidth="1"/>
    <col min="2" max="2" width="30" style="15" customWidth="1"/>
    <col min="3" max="3" width="18.109375" style="15" customWidth="1"/>
    <col min="4" max="4" width="17.5546875" style="15" customWidth="1"/>
    <col min="5" max="5" width="18" style="15" customWidth="1"/>
    <col min="6" max="6" width="16.44140625" style="15" customWidth="1"/>
    <col min="7" max="7" width="18.33203125" style="15" customWidth="1"/>
    <col min="8" max="8" width="16.33203125" style="15" customWidth="1"/>
    <col min="9" max="9" width="20.6640625" style="15" customWidth="1"/>
    <col min="10" max="10" width="12" style="15" customWidth="1"/>
    <col min="11" max="11" width="12.6640625" style="15" customWidth="1"/>
    <col min="12" max="13" width="11.44140625" style="15" customWidth="1"/>
    <col min="14" max="14" width="9.6640625" style="15" customWidth="1"/>
    <col min="15" max="15" width="11.44140625" style="15" customWidth="1"/>
    <col min="16" max="16" width="12.88671875" style="15" bestFit="1" customWidth="1"/>
    <col min="17" max="17" width="12.44140625" style="15" customWidth="1"/>
    <col min="18" max="18" width="13" style="15" customWidth="1"/>
    <col min="19" max="19" width="15.88671875" style="15" customWidth="1"/>
    <col min="20" max="20" width="17" style="15" customWidth="1"/>
    <col min="21" max="27" width="11.44140625" style="15" customWidth="1"/>
    <col min="28" max="39" width="11.44140625" style="35" customWidth="1"/>
  </cols>
  <sheetData>
    <row r="2" spans="1:19" ht="15">
      <c r="B2" s="468" t="s">
        <v>421</v>
      </c>
      <c r="C2" s="468"/>
      <c r="D2" s="468"/>
      <c r="E2" s="468"/>
      <c r="F2" s="468"/>
      <c r="G2" s="468"/>
      <c r="H2" s="468"/>
      <c r="I2" s="468"/>
    </row>
    <row r="3" spans="1:19" ht="43.5" customHeight="1" thickBot="1">
      <c r="B3" s="489" t="s">
        <v>1340</v>
      </c>
      <c r="C3" s="489"/>
      <c r="D3" s="489"/>
      <c r="E3" s="489"/>
      <c r="F3" s="489"/>
      <c r="G3" s="489"/>
      <c r="H3" s="489"/>
      <c r="I3" s="489"/>
    </row>
    <row r="4" spans="1:19" ht="20.25" customHeight="1" thickTop="1" thickBot="1">
      <c r="B4" s="491" t="s">
        <v>15</v>
      </c>
      <c r="C4" s="465" t="s">
        <v>414</v>
      </c>
      <c r="D4" s="466"/>
      <c r="E4" s="466"/>
      <c r="F4" s="466"/>
      <c r="G4" s="466"/>
      <c r="H4" s="466"/>
      <c r="I4" s="467"/>
    </row>
    <row r="5" spans="1:19" ht="26.4" thickTop="1" thickBot="1">
      <c r="B5" s="492"/>
      <c r="C5" s="298" t="s">
        <v>4</v>
      </c>
      <c r="D5" s="298" t="s">
        <v>103</v>
      </c>
      <c r="E5" s="298" t="s">
        <v>104</v>
      </c>
      <c r="F5" s="298" t="s">
        <v>105</v>
      </c>
      <c r="G5" s="298" t="s">
        <v>106</v>
      </c>
      <c r="H5" s="298" t="s">
        <v>262</v>
      </c>
      <c r="I5" s="298" t="s">
        <v>107</v>
      </c>
    </row>
    <row r="6" spans="1:19" ht="15" thickTop="1" thickBot="1">
      <c r="A6" s="29"/>
      <c r="B6" s="262" t="s">
        <v>102</v>
      </c>
      <c r="C6" s="431">
        <v>22714</v>
      </c>
      <c r="D6" s="431">
        <v>878</v>
      </c>
      <c r="E6" s="431">
        <v>11873</v>
      </c>
      <c r="F6" s="431">
        <v>3014</v>
      </c>
      <c r="G6" s="431">
        <v>3045</v>
      </c>
      <c r="H6" s="431">
        <v>1733</v>
      </c>
      <c r="I6" s="431">
        <v>2171</v>
      </c>
      <c r="J6" s="32"/>
      <c r="K6" s="379"/>
      <c r="L6" s="379"/>
      <c r="M6" s="379"/>
      <c r="N6" s="379"/>
      <c r="O6" s="379"/>
      <c r="P6" s="379"/>
      <c r="Q6" s="379"/>
      <c r="R6" s="379"/>
      <c r="S6" s="379"/>
    </row>
    <row r="7" spans="1:19" ht="15" thickTop="1" thickBot="1">
      <c r="A7" s="29"/>
      <c r="B7" s="262" t="s">
        <v>331</v>
      </c>
      <c r="C7" s="431">
        <v>587</v>
      </c>
      <c r="D7" s="431">
        <v>5</v>
      </c>
      <c r="E7" s="431">
        <v>337</v>
      </c>
      <c r="F7" s="431">
        <v>209</v>
      </c>
      <c r="G7" s="431">
        <v>23</v>
      </c>
      <c r="H7" s="431">
        <v>3</v>
      </c>
      <c r="I7" s="431">
        <v>10</v>
      </c>
      <c r="J7" s="32"/>
      <c r="K7" s="172"/>
    </row>
    <row r="8" spans="1:19" ht="15" thickTop="1" thickBot="1">
      <c r="A8" s="29"/>
      <c r="B8" s="262" t="s">
        <v>332</v>
      </c>
      <c r="C8" s="431">
        <v>238</v>
      </c>
      <c r="D8" s="431">
        <v>1</v>
      </c>
      <c r="E8" s="431">
        <v>5</v>
      </c>
      <c r="F8" s="431">
        <v>12</v>
      </c>
      <c r="G8" s="431">
        <v>31</v>
      </c>
      <c r="H8" s="431">
        <v>75</v>
      </c>
      <c r="I8" s="431">
        <v>114</v>
      </c>
      <c r="J8" s="32"/>
      <c r="K8" s="172"/>
    </row>
    <row r="9" spans="1:19" ht="15" thickTop="1" thickBot="1">
      <c r="A9" s="29"/>
      <c r="B9" s="262" t="s">
        <v>333</v>
      </c>
      <c r="C9" s="431">
        <v>101</v>
      </c>
      <c r="D9" s="431">
        <v>2</v>
      </c>
      <c r="E9" s="431">
        <v>50</v>
      </c>
      <c r="F9" s="431">
        <v>11</v>
      </c>
      <c r="G9" s="431">
        <v>22</v>
      </c>
      <c r="H9" s="431">
        <v>9</v>
      </c>
      <c r="I9" s="431">
        <v>7</v>
      </c>
      <c r="J9" s="32"/>
      <c r="K9" s="172"/>
    </row>
    <row r="10" spans="1:19" ht="15" thickTop="1" thickBot="1">
      <c r="A10" s="29"/>
      <c r="B10" s="262" t="s">
        <v>200</v>
      </c>
      <c r="C10" s="431">
        <v>152</v>
      </c>
      <c r="D10" s="431">
        <v>11</v>
      </c>
      <c r="E10" s="431">
        <v>90</v>
      </c>
      <c r="F10" s="431">
        <v>22</v>
      </c>
      <c r="G10" s="431">
        <v>16</v>
      </c>
      <c r="H10" s="431">
        <v>5</v>
      </c>
      <c r="I10" s="431">
        <v>8</v>
      </c>
      <c r="J10" s="32"/>
      <c r="K10" s="172"/>
    </row>
    <row r="11" spans="1:19" ht="15" thickTop="1" thickBot="1">
      <c r="A11" s="29"/>
      <c r="B11" s="262" t="s">
        <v>201</v>
      </c>
      <c r="C11" s="431">
        <v>90</v>
      </c>
      <c r="D11" s="431">
        <v>2</v>
      </c>
      <c r="E11" s="431">
        <v>62</v>
      </c>
      <c r="F11" s="431">
        <v>12</v>
      </c>
      <c r="G11" s="431">
        <v>9</v>
      </c>
      <c r="H11" s="431">
        <v>2</v>
      </c>
      <c r="I11" s="431">
        <v>3</v>
      </c>
      <c r="J11" s="32"/>
      <c r="K11" s="172"/>
    </row>
    <row r="12" spans="1:19" ht="15" thickTop="1" thickBot="1">
      <c r="A12" s="29"/>
      <c r="B12" s="262" t="s">
        <v>334</v>
      </c>
      <c r="C12" s="431">
        <v>105</v>
      </c>
      <c r="D12" s="431">
        <v>4</v>
      </c>
      <c r="E12" s="431">
        <v>62</v>
      </c>
      <c r="F12" s="431">
        <v>20</v>
      </c>
      <c r="G12" s="431">
        <v>15</v>
      </c>
      <c r="H12" s="431">
        <v>2</v>
      </c>
      <c r="I12" s="431">
        <v>2</v>
      </c>
      <c r="J12" s="32"/>
      <c r="K12" s="172"/>
    </row>
    <row r="13" spans="1:19" ht="15" thickTop="1" thickBot="1">
      <c r="A13" s="29"/>
      <c r="B13" s="262" t="s">
        <v>335</v>
      </c>
      <c r="C13" s="431">
        <v>113</v>
      </c>
      <c r="D13" s="431">
        <v>4</v>
      </c>
      <c r="E13" s="431">
        <v>44</v>
      </c>
      <c r="F13" s="431">
        <v>24</v>
      </c>
      <c r="G13" s="431">
        <v>19</v>
      </c>
      <c r="H13" s="431">
        <v>14</v>
      </c>
      <c r="I13" s="431">
        <v>8</v>
      </c>
      <c r="J13" s="32"/>
      <c r="K13" s="172"/>
    </row>
    <row r="14" spans="1:19" ht="15" thickTop="1" thickBot="1">
      <c r="A14" s="29"/>
      <c r="B14" s="262" t="s">
        <v>336</v>
      </c>
      <c r="C14" s="431">
        <v>136</v>
      </c>
      <c r="D14" s="431">
        <v>6</v>
      </c>
      <c r="E14" s="431">
        <v>18</v>
      </c>
      <c r="F14" s="431">
        <v>13</v>
      </c>
      <c r="G14" s="431">
        <v>11</v>
      </c>
      <c r="H14" s="431">
        <v>7</v>
      </c>
      <c r="I14" s="431">
        <v>81</v>
      </c>
      <c r="J14" s="32"/>
      <c r="K14" s="172"/>
    </row>
    <row r="15" spans="1:19" ht="15" thickTop="1" thickBot="1">
      <c r="A15" s="29"/>
      <c r="B15" s="262" t="s">
        <v>337</v>
      </c>
      <c r="C15" s="431">
        <v>452</v>
      </c>
      <c r="D15" s="431">
        <v>0</v>
      </c>
      <c r="E15" s="431">
        <v>5</v>
      </c>
      <c r="F15" s="431">
        <v>18</v>
      </c>
      <c r="G15" s="431">
        <v>99</v>
      </c>
      <c r="H15" s="431">
        <v>132</v>
      </c>
      <c r="I15" s="431">
        <v>198</v>
      </c>
      <c r="J15" s="32"/>
      <c r="K15" s="172"/>
    </row>
    <row r="16" spans="1:19" ht="15" thickTop="1" thickBot="1">
      <c r="A16" s="29"/>
      <c r="B16" s="262" t="s">
        <v>338</v>
      </c>
      <c r="C16" s="431">
        <v>60</v>
      </c>
      <c r="D16" s="431">
        <v>0</v>
      </c>
      <c r="E16" s="431">
        <v>16</v>
      </c>
      <c r="F16" s="431">
        <v>15</v>
      </c>
      <c r="G16" s="431">
        <v>14</v>
      </c>
      <c r="H16" s="431">
        <v>3</v>
      </c>
      <c r="I16" s="431">
        <v>12</v>
      </c>
      <c r="J16" s="32"/>
      <c r="K16" s="172"/>
    </row>
    <row r="17" spans="1:11" ht="15" thickTop="1" thickBot="1">
      <c r="A17" s="29"/>
      <c r="B17" s="262" t="s">
        <v>406</v>
      </c>
      <c r="C17" s="431">
        <v>39</v>
      </c>
      <c r="D17" s="431">
        <v>1</v>
      </c>
      <c r="E17" s="431">
        <v>8</v>
      </c>
      <c r="F17" s="431">
        <v>9</v>
      </c>
      <c r="G17" s="431">
        <v>7</v>
      </c>
      <c r="H17" s="431">
        <v>8</v>
      </c>
      <c r="I17" s="431">
        <v>6</v>
      </c>
      <c r="J17" s="32"/>
      <c r="K17" s="172"/>
    </row>
    <row r="18" spans="1:11" ht="15" thickTop="1" thickBot="1">
      <c r="A18" s="29"/>
      <c r="B18" s="262" t="s">
        <v>339</v>
      </c>
      <c r="C18" s="431">
        <v>89</v>
      </c>
      <c r="D18" s="431">
        <v>4</v>
      </c>
      <c r="E18" s="431">
        <v>58</v>
      </c>
      <c r="F18" s="431">
        <v>14</v>
      </c>
      <c r="G18" s="431">
        <v>8</v>
      </c>
      <c r="H18" s="431">
        <v>2</v>
      </c>
      <c r="I18" s="431">
        <v>3</v>
      </c>
      <c r="J18" s="32"/>
      <c r="K18" s="172"/>
    </row>
    <row r="19" spans="1:11" ht="15" thickTop="1" thickBot="1">
      <c r="A19" s="29"/>
      <c r="B19" s="262" t="s">
        <v>340</v>
      </c>
      <c r="C19" s="431">
        <v>22</v>
      </c>
      <c r="D19" s="431">
        <v>3</v>
      </c>
      <c r="E19" s="431">
        <v>2</v>
      </c>
      <c r="F19" s="431">
        <v>10</v>
      </c>
      <c r="G19" s="431">
        <v>7</v>
      </c>
      <c r="H19" s="431">
        <v>0</v>
      </c>
      <c r="I19" s="431">
        <v>0</v>
      </c>
      <c r="J19" s="32"/>
      <c r="K19" s="172"/>
    </row>
    <row r="20" spans="1:11" ht="15" thickTop="1" thickBot="1">
      <c r="A20" s="29"/>
      <c r="B20" s="262" t="s">
        <v>341</v>
      </c>
      <c r="C20" s="431">
        <v>78</v>
      </c>
      <c r="D20" s="431">
        <v>1</v>
      </c>
      <c r="E20" s="431">
        <v>18</v>
      </c>
      <c r="F20" s="431">
        <v>10</v>
      </c>
      <c r="G20" s="431">
        <v>19</v>
      </c>
      <c r="H20" s="431">
        <v>22</v>
      </c>
      <c r="I20" s="431">
        <v>8</v>
      </c>
      <c r="J20" s="32"/>
      <c r="K20" s="172"/>
    </row>
    <row r="21" spans="1:11" ht="15" thickTop="1" thickBot="1">
      <c r="A21" s="29"/>
      <c r="B21" s="262" t="s">
        <v>342</v>
      </c>
      <c r="C21" s="431">
        <v>190</v>
      </c>
      <c r="D21" s="431">
        <v>2</v>
      </c>
      <c r="E21" s="431">
        <v>66</v>
      </c>
      <c r="F21" s="431">
        <v>101</v>
      </c>
      <c r="G21" s="431">
        <v>4</v>
      </c>
      <c r="H21" s="431">
        <v>6</v>
      </c>
      <c r="I21" s="431">
        <v>11</v>
      </c>
      <c r="J21" s="32"/>
      <c r="K21" s="172"/>
    </row>
    <row r="22" spans="1:11" ht="15" thickTop="1" thickBot="1">
      <c r="A22" s="29"/>
      <c r="B22" s="262" t="s">
        <v>210</v>
      </c>
      <c r="C22" s="431">
        <v>61</v>
      </c>
      <c r="D22" s="431">
        <v>4</v>
      </c>
      <c r="E22" s="431">
        <v>38</v>
      </c>
      <c r="F22" s="431">
        <v>6</v>
      </c>
      <c r="G22" s="431">
        <v>6</v>
      </c>
      <c r="H22" s="431">
        <v>3</v>
      </c>
      <c r="I22" s="431">
        <v>4</v>
      </c>
      <c r="J22" s="32"/>
      <c r="K22" s="172"/>
    </row>
    <row r="23" spans="1:11" ht="15" thickTop="1" thickBot="1">
      <c r="A23" s="29"/>
      <c r="B23" s="262" t="s">
        <v>211</v>
      </c>
      <c r="C23" s="431">
        <v>99</v>
      </c>
      <c r="D23" s="431">
        <v>12</v>
      </c>
      <c r="E23" s="431">
        <v>48</v>
      </c>
      <c r="F23" s="431">
        <v>17</v>
      </c>
      <c r="G23" s="431">
        <v>12</v>
      </c>
      <c r="H23" s="431">
        <v>4</v>
      </c>
      <c r="I23" s="431">
        <v>6</v>
      </c>
      <c r="J23" s="32"/>
      <c r="K23" s="172"/>
    </row>
    <row r="24" spans="1:11" ht="15" thickTop="1" thickBot="1">
      <c r="A24" s="29"/>
      <c r="B24" s="262" t="s">
        <v>343</v>
      </c>
      <c r="C24" s="431">
        <v>113</v>
      </c>
      <c r="D24" s="431">
        <v>0</v>
      </c>
      <c r="E24" s="431">
        <v>4</v>
      </c>
      <c r="F24" s="431">
        <v>65</v>
      </c>
      <c r="G24" s="431">
        <v>3</v>
      </c>
      <c r="H24" s="431">
        <v>11</v>
      </c>
      <c r="I24" s="431">
        <v>30</v>
      </c>
      <c r="J24" s="32"/>
      <c r="K24" s="172"/>
    </row>
    <row r="25" spans="1:11" ht="15" thickTop="1" thickBot="1">
      <c r="A25" s="29"/>
      <c r="B25" s="262" t="s">
        <v>213</v>
      </c>
      <c r="C25" s="431">
        <v>1040</v>
      </c>
      <c r="D25" s="431">
        <v>50</v>
      </c>
      <c r="E25" s="431">
        <v>712</v>
      </c>
      <c r="F25" s="431">
        <v>127</v>
      </c>
      <c r="G25" s="431">
        <v>80</v>
      </c>
      <c r="H25" s="431">
        <v>38</v>
      </c>
      <c r="I25" s="431">
        <v>33</v>
      </c>
      <c r="J25" s="32"/>
      <c r="K25" s="172"/>
    </row>
    <row r="26" spans="1:11" ht="15" thickTop="1" thickBot="1">
      <c r="A26" s="29"/>
      <c r="B26" s="262" t="s">
        <v>214</v>
      </c>
      <c r="C26" s="431">
        <v>29</v>
      </c>
      <c r="D26" s="431">
        <v>3</v>
      </c>
      <c r="E26" s="431">
        <v>19</v>
      </c>
      <c r="F26" s="431">
        <v>4</v>
      </c>
      <c r="G26" s="431">
        <v>1</v>
      </c>
      <c r="H26" s="431">
        <v>2</v>
      </c>
      <c r="I26" s="431">
        <v>0</v>
      </c>
      <c r="J26" s="32"/>
      <c r="K26" s="172"/>
    </row>
    <row r="27" spans="1:11" ht="15" thickTop="1" thickBot="1">
      <c r="A27" s="29"/>
      <c r="B27" s="262" t="s">
        <v>344</v>
      </c>
      <c r="C27" s="431">
        <v>615</v>
      </c>
      <c r="D27" s="431">
        <v>19</v>
      </c>
      <c r="E27" s="431">
        <v>124</v>
      </c>
      <c r="F27" s="431">
        <v>120</v>
      </c>
      <c r="G27" s="431">
        <v>131</v>
      </c>
      <c r="H27" s="431">
        <v>97</v>
      </c>
      <c r="I27" s="431">
        <v>124</v>
      </c>
      <c r="J27" s="32"/>
      <c r="K27" s="172"/>
    </row>
    <row r="28" spans="1:11" ht="15" thickTop="1" thickBot="1">
      <c r="A28" s="29"/>
      <c r="B28" s="262" t="s">
        <v>216</v>
      </c>
      <c r="C28" s="431">
        <v>608</v>
      </c>
      <c r="D28" s="431">
        <v>37</v>
      </c>
      <c r="E28" s="431">
        <v>338</v>
      </c>
      <c r="F28" s="431">
        <v>112</v>
      </c>
      <c r="G28" s="431">
        <v>78</v>
      </c>
      <c r="H28" s="431">
        <v>19</v>
      </c>
      <c r="I28" s="431">
        <v>24</v>
      </c>
      <c r="J28" s="32"/>
      <c r="K28" s="172"/>
    </row>
    <row r="29" spans="1:11" ht="15" thickTop="1" thickBot="1">
      <c r="A29" s="29"/>
      <c r="B29" s="262" t="s">
        <v>217</v>
      </c>
      <c r="C29" s="431">
        <v>507</v>
      </c>
      <c r="D29" s="431">
        <v>5</v>
      </c>
      <c r="E29" s="431">
        <v>160</v>
      </c>
      <c r="F29" s="431">
        <v>128</v>
      </c>
      <c r="G29" s="431">
        <v>115</v>
      </c>
      <c r="H29" s="431">
        <v>63</v>
      </c>
      <c r="I29" s="431">
        <v>36</v>
      </c>
      <c r="J29" s="32"/>
      <c r="K29" s="172"/>
    </row>
    <row r="30" spans="1:11" ht="15" thickTop="1" thickBot="1">
      <c r="A30" s="29"/>
      <c r="B30" s="262" t="s">
        <v>218</v>
      </c>
      <c r="C30" s="431">
        <v>124</v>
      </c>
      <c r="D30" s="431">
        <v>9</v>
      </c>
      <c r="E30" s="431">
        <v>56</v>
      </c>
      <c r="F30" s="431">
        <v>20</v>
      </c>
      <c r="G30" s="431">
        <v>13</v>
      </c>
      <c r="H30" s="431">
        <v>7</v>
      </c>
      <c r="I30" s="431">
        <v>19</v>
      </c>
      <c r="J30" s="32"/>
      <c r="K30" s="172"/>
    </row>
    <row r="31" spans="1:11" ht="15" thickTop="1" thickBot="1">
      <c r="A31" s="29"/>
      <c r="B31" s="262" t="s">
        <v>345</v>
      </c>
      <c r="C31" s="431">
        <v>204</v>
      </c>
      <c r="D31" s="431">
        <v>25</v>
      </c>
      <c r="E31" s="431">
        <v>68</v>
      </c>
      <c r="F31" s="431">
        <v>40</v>
      </c>
      <c r="G31" s="431">
        <v>37</v>
      </c>
      <c r="H31" s="431">
        <v>19</v>
      </c>
      <c r="I31" s="431">
        <v>15</v>
      </c>
      <c r="J31" s="32"/>
      <c r="K31" s="172"/>
    </row>
    <row r="32" spans="1:11" ht="15" thickTop="1" thickBot="1">
      <c r="A32" s="29"/>
      <c r="B32" s="262" t="s">
        <v>220</v>
      </c>
      <c r="C32" s="431">
        <v>152</v>
      </c>
      <c r="D32" s="431">
        <v>5</v>
      </c>
      <c r="E32" s="431">
        <v>64</v>
      </c>
      <c r="F32" s="431">
        <v>35</v>
      </c>
      <c r="G32" s="431">
        <v>21</v>
      </c>
      <c r="H32" s="431">
        <v>17</v>
      </c>
      <c r="I32" s="431">
        <v>10</v>
      </c>
      <c r="J32" s="32"/>
      <c r="K32" s="172"/>
    </row>
    <row r="33" spans="1:11" ht="15" thickTop="1" thickBot="1">
      <c r="A33" s="29"/>
      <c r="B33" s="262" t="s">
        <v>221</v>
      </c>
      <c r="C33" s="431">
        <v>105</v>
      </c>
      <c r="D33" s="431">
        <v>6</v>
      </c>
      <c r="E33" s="431">
        <v>44</v>
      </c>
      <c r="F33" s="431">
        <v>19</v>
      </c>
      <c r="G33" s="431">
        <v>23</v>
      </c>
      <c r="H33" s="431">
        <v>10</v>
      </c>
      <c r="I33" s="431">
        <v>3</v>
      </c>
      <c r="J33" s="32"/>
      <c r="K33" s="172"/>
    </row>
    <row r="34" spans="1:11" ht="15" thickTop="1" thickBot="1">
      <c r="A34" s="29"/>
      <c r="B34" s="262" t="s">
        <v>346</v>
      </c>
      <c r="C34" s="431">
        <v>148</v>
      </c>
      <c r="D34" s="431">
        <v>11</v>
      </c>
      <c r="E34" s="431">
        <v>79</v>
      </c>
      <c r="F34" s="431">
        <v>33</v>
      </c>
      <c r="G34" s="431">
        <v>11</v>
      </c>
      <c r="H34" s="431">
        <v>7</v>
      </c>
      <c r="I34" s="431">
        <v>7</v>
      </c>
      <c r="J34" s="32"/>
      <c r="K34" s="172"/>
    </row>
    <row r="35" spans="1:11" ht="15" thickTop="1" thickBot="1">
      <c r="A35" s="29"/>
      <c r="B35" s="262" t="s">
        <v>223</v>
      </c>
      <c r="C35" s="431">
        <v>169</v>
      </c>
      <c r="D35" s="431">
        <v>8</v>
      </c>
      <c r="E35" s="431">
        <v>119</v>
      </c>
      <c r="F35" s="431">
        <v>16</v>
      </c>
      <c r="G35" s="431">
        <v>15</v>
      </c>
      <c r="H35" s="431">
        <v>6</v>
      </c>
      <c r="I35" s="431">
        <v>5</v>
      </c>
      <c r="J35" s="32"/>
      <c r="K35" s="172"/>
    </row>
    <row r="36" spans="1:11" ht="15" thickTop="1" thickBot="1">
      <c r="A36" s="29"/>
      <c r="B36" s="262" t="s">
        <v>224</v>
      </c>
      <c r="C36" s="431">
        <v>1330</v>
      </c>
      <c r="D36" s="431">
        <v>67</v>
      </c>
      <c r="E36" s="431">
        <v>939</v>
      </c>
      <c r="F36" s="431">
        <v>148</v>
      </c>
      <c r="G36" s="431">
        <v>85</v>
      </c>
      <c r="H36" s="431">
        <v>41</v>
      </c>
      <c r="I36" s="431">
        <v>50</v>
      </c>
      <c r="J36" s="32"/>
      <c r="K36" s="172"/>
    </row>
    <row r="37" spans="1:11" ht="15" thickTop="1" thickBot="1">
      <c r="A37" s="29"/>
      <c r="B37" s="262" t="s">
        <v>407</v>
      </c>
      <c r="C37" s="431">
        <v>70</v>
      </c>
      <c r="D37" s="431">
        <v>4</v>
      </c>
      <c r="E37" s="431">
        <v>31</v>
      </c>
      <c r="F37" s="431">
        <v>17</v>
      </c>
      <c r="G37" s="431">
        <v>13</v>
      </c>
      <c r="H37" s="431">
        <v>4</v>
      </c>
      <c r="I37" s="431">
        <v>1</v>
      </c>
      <c r="J37" s="32"/>
      <c r="K37" s="172"/>
    </row>
    <row r="38" spans="1:11" ht="15" thickTop="1" thickBot="1">
      <c r="A38" s="29"/>
      <c r="B38" s="262" t="s">
        <v>226</v>
      </c>
      <c r="C38" s="431">
        <v>94</v>
      </c>
      <c r="D38" s="431">
        <v>4</v>
      </c>
      <c r="E38" s="431">
        <v>46</v>
      </c>
      <c r="F38" s="431">
        <v>18</v>
      </c>
      <c r="G38" s="431">
        <v>15</v>
      </c>
      <c r="H38" s="431">
        <v>3</v>
      </c>
      <c r="I38" s="431">
        <v>8</v>
      </c>
      <c r="J38" s="32"/>
      <c r="K38" s="172"/>
    </row>
    <row r="39" spans="1:11" ht="15" thickTop="1" thickBot="1">
      <c r="A39" s="29"/>
      <c r="B39" s="262" t="s">
        <v>227</v>
      </c>
      <c r="C39" s="431">
        <v>587</v>
      </c>
      <c r="D39" s="431">
        <v>7</v>
      </c>
      <c r="E39" s="431">
        <v>559</v>
      </c>
      <c r="F39" s="431">
        <v>11</v>
      </c>
      <c r="G39" s="431">
        <v>4</v>
      </c>
      <c r="H39" s="431">
        <v>1</v>
      </c>
      <c r="I39" s="431">
        <v>5</v>
      </c>
      <c r="J39" s="32"/>
      <c r="K39" s="172"/>
    </row>
    <row r="40" spans="1:11" ht="15" thickTop="1" thickBot="1">
      <c r="A40" s="29"/>
      <c r="B40" s="262" t="s">
        <v>228</v>
      </c>
      <c r="C40" s="431">
        <v>138</v>
      </c>
      <c r="D40" s="431">
        <v>4</v>
      </c>
      <c r="E40" s="431">
        <v>132</v>
      </c>
      <c r="F40" s="431">
        <v>2</v>
      </c>
      <c r="G40" s="431">
        <v>0</v>
      </c>
      <c r="H40" s="431">
        <v>0</v>
      </c>
      <c r="I40" s="431">
        <v>0</v>
      </c>
      <c r="J40" s="32"/>
      <c r="K40" s="172"/>
    </row>
    <row r="41" spans="1:11" ht="15" thickTop="1" thickBot="1">
      <c r="A41" s="29"/>
      <c r="B41" s="262" t="s">
        <v>229</v>
      </c>
      <c r="C41" s="431">
        <v>132</v>
      </c>
      <c r="D41" s="431">
        <v>2</v>
      </c>
      <c r="E41" s="431">
        <v>124</v>
      </c>
      <c r="F41" s="431">
        <v>1</v>
      </c>
      <c r="G41" s="431">
        <v>2</v>
      </c>
      <c r="H41" s="431">
        <v>1</v>
      </c>
      <c r="I41" s="431">
        <v>2</v>
      </c>
      <c r="J41" s="32"/>
      <c r="K41" s="172"/>
    </row>
    <row r="42" spans="1:11" ht="15" thickTop="1" thickBot="1">
      <c r="A42" s="29"/>
      <c r="B42" s="262" t="s">
        <v>964</v>
      </c>
      <c r="C42" s="431">
        <v>82</v>
      </c>
      <c r="D42" s="431">
        <v>2</v>
      </c>
      <c r="E42" s="431">
        <v>69</v>
      </c>
      <c r="F42" s="431">
        <v>8</v>
      </c>
      <c r="G42" s="431">
        <v>1</v>
      </c>
      <c r="H42" s="431">
        <v>0</v>
      </c>
      <c r="I42" s="431">
        <v>2</v>
      </c>
      <c r="J42" s="32"/>
      <c r="K42" s="172"/>
    </row>
    <row r="43" spans="1:11" ht="15" thickTop="1" thickBot="1">
      <c r="A43" s="29"/>
      <c r="B43" s="262" t="s">
        <v>405</v>
      </c>
      <c r="C43" s="431">
        <v>503</v>
      </c>
      <c r="D43" s="431">
        <v>14</v>
      </c>
      <c r="E43" s="431">
        <v>144</v>
      </c>
      <c r="F43" s="431">
        <v>138</v>
      </c>
      <c r="G43" s="431">
        <v>143</v>
      </c>
      <c r="H43" s="431">
        <v>45</v>
      </c>
      <c r="I43" s="431">
        <v>19</v>
      </c>
      <c r="J43" s="32"/>
      <c r="K43" s="172"/>
    </row>
    <row r="44" spans="1:11" ht="15" thickTop="1" thickBot="1">
      <c r="A44" s="29"/>
      <c r="B44" s="262" t="s">
        <v>348</v>
      </c>
      <c r="C44" s="431">
        <v>228</v>
      </c>
      <c r="D44" s="431">
        <v>5</v>
      </c>
      <c r="E44" s="431">
        <v>143</v>
      </c>
      <c r="F44" s="431">
        <v>37</v>
      </c>
      <c r="G44" s="431">
        <v>19</v>
      </c>
      <c r="H44" s="431">
        <v>13</v>
      </c>
      <c r="I44" s="431">
        <v>11</v>
      </c>
      <c r="J44" s="32"/>
      <c r="K44" s="172"/>
    </row>
    <row r="45" spans="1:11" ht="15" thickTop="1" thickBot="1">
      <c r="A45" s="29"/>
      <c r="B45" s="262" t="s">
        <v>349</v>
      </c>
      <c r="C45" s="431">
        <v>625</v>
      </c>
      <c r="D45" s="431">
        <v>9</v>
      </c>
      <c r="E45" s="431">
        <v>50</v>
      </c>
      <c r="F45" s="431">
        <v>55</v>
      </c>
      <c r="G45" s="431">
        <v>311</v>
      </c>
      <c r="H45" s="431">
        <v>120</v>
      </c>
      <c r="I45" s="431">
        <v>80</v>
      </c>
      <c r="J45" s="32"/>
      <c r="K45" s="172"/>
    </row>
    <row r="46" spans="1:11" ht="15" thickTop="1" thickBot="1">
      <c r="A46" s="29"/>
      <c r="B46" s="262" t="s">
        <v>350</v>
      </c>
      <c r="C46" s="431">
        <v>47</v>
      </c>
      <c r="D46" s="431">
        <v>0</v>
      </c>
      <c r="E46" s="431">
        <v>42</v>
      </c>
      <c r="F46" s="431">
        <v>3</v>
      </c>
      <c r="G46" s="431">
        <v>2</v>
      </c>
      <c r="H46" s="431">
        <v>0</v>
      </c>
      <c r="I46" s="431">
        <v>0</v>
      </c>
      <c r="J46" s="32"/>
      <c r="K46" s="172"/>
    </row>
    <row r="47" spans="1:11" ht="15" thickTop="1" thickBot="1">
      <c r="A47" s="29"/>
      <c r="B47" s="262" t="s">
        <v>351</v>
      </c>
      <c r="C47" s="431">
        <v>323</v>
      </c>
      <c r="D47" s="431">
        <v>4</v>
      </c>
      <c r="E47" s="431">
        <v>250</v>
      </c>
      <c r="F47" s="431">
        <v>31</v>
      </c>
      <c r="G47" s="431">
        <v>21</v>
      </c>
      <c r="H47" s="431">
        <v>7</v>
      </c>
      <c r="I47" s="431">
        <v>10</v>
      </c>
      <c r="J47" s="32"/>
      <c r="K47" s="172"/>
    </row>
    <row r="48" spans="1:11" ht="15" thickTop="1" thickBot="1">
      <c r="A48" s="29"/>
      <c r="B48" s="262" t="s">
        <v>352</v>
      </c>
      <c r="C48" s="431">
        <v>51</v>
      </c>
      <c r="D48" s="431">
        <v>1</v>
      </c>
      <c r="E48" s="431">
        <v>43</v>
      </c>
      <c r="F48" s="431">
        <v>6</v>
      </c>
      <c r="G48" s="431">
        <v>1</v>
      </c>
      <c r="H48" s="431">
        <v>0</v>
      </c>
      <c r="I48" s="431">
        <v>0</v>
      </c>
      <c r="J48" s="32"/>
      <c r="K48" s="172"/>
    </row>
    <row r="49" spans="1:11" ht="15" thickTop="1" thickBot="1">
      <c r="A49" s="29"/>
      <c r="B49" s="262" t="s">
        <v>408</v>
      </c>
      <c r="C49" s="431">
        <v>167</v>
      </c>
      <c r="D49" s="431">
        <v>3</v>
      </c>
      <c r="E49" s="431">
        <v>61</v>
      </c>
      <c r="F49" s="431">
        <v>33</v>
      </c>
      <c r="G49" s="431">
        <v>48</v>
      </c>
      <c r="H49" s="431">
        <v>11</v>
      </c>
      <c r="I49" s="431">
        <v>11</v>
      </c>
      <c r="J49" s="32"/>
      <c r="K49" s="172"/>
    </row>
    <row r="50" spans="1:11" ht="15" thickTop="1" thickBot="1">
      <c r="A50" s="29"/>
      <c r="B50" s="262" t="s">
        <v>354</v>
      </c>
      <c r="C50" s="431">
        <v>187</v>
      </c>
      <c r="D50" s="431">
        <v>2</v>
      </c>
      <c r="E50" s="431">
        <v>41</v>
      </c>
      <c r="F50" s="431">
        <v>37</v>
      </c>
      <c r="G50" s="431">
        <v>73</v>
      </c>
      <c r="H50" s="431">
        <v>26</v>
      </c>
      <c r="I50" s="431">
        <v>8</v>
      </c>
      <c r="J50" s="32"/>
      <c r="K50" s="172"/>
    </row>
    <row r="51" spans="1:11" ht="15" thickTop="1" thickBot="1">
      <c r="A51" s="29"/>
      <c r="B51" s="262" t="s">
        <v>355</v>
      </c>
      <c r="C51" s="431">
        <v>379</v>
      </c>
      <c r="D51" s="431">
        <v>9</v>
      </c>
      <c r="E51" s="431">
        <v>16</v>
      </c>
      <c r="F51" s="431">
        <v>42</v>
      </c>
      <c r="G51" s="431">
        <v>249</v>
      </c>
      <c r="H51" s="431">
        <v>34</v>
      </c>
      <c r="I51" s="431">
        <v>29</v>
      </c>
      <c r="J51" s="32"/>
      <c r="K51" s="172"/>
    </row>
    <row r="52" spans="1:11" ht="15" thickTop="1" thickBot="1">
      <c r="A52" s="29"/>
      <c r="B52" s="262" t="s">
        <v>356</v>
      </c>
      <c r="C52" s="431">
        <v>96</v>
      </c>
      <c r="D52" s="431">
        <v>3</v>
      </c>
      <c r="E52" s="431">
        <v>20</v>
      </c>
      <c r="F52" s="431">
        <v>20</v>
      </c>
      <c r="G52" s="431">
        <v>27</v>
      </c>
      <c r="H52" s="431">
        <v>11</v>
      </c>
      <c r="I52" s="431">
        <v>15</v>
      </c>
      <c r="J52" s="32"/>
      <c r="K52" s="172"/>
    </row>
    <row r="53" spans="1:11" ht="15" thickTop="1" thickBot="1">
      <c r="A53" s="29"/>
      <c r="B53" s="262" t="s">
        <v>357</v>
      </c>
      <c r="C53" s="431">
        <v>195</v>
      </c>
      <c r="D53" s="431">
        <v>3</v>
      </c>
      <c r="E53" s="431">
        <v>17</v>
      </c>
      <c r="F53" s="431">
        <v>18</v>
      </c>
      <c r="G53" s="431">
        <v>83</v>
      </c>
      <c r="H53" s="431">
        <v>48</v>
      </c>
      <c r="I53" s="431">
        <v>26</v>
      </c>
      <c r="J53" s="32"/>
      <c r="K53" s="172"/>
    </row>
    <row r="54" spans="1:11" ht="15" thickTop="1" thickBot="1">
      <c r="A54" s="29"/>
      <c r="B54" s="262" t="s">
        <v>358</v>
      </c>
      <c r="C54" s="431">
        <v>101</v>
      </c>
      <c r="D54" s="431">
        <v>1</v>
      </c>
      <c r="E54" s="431">
        <v>33</v>
      </c>
      <c r="F54" s="431">
        <v>21</v>
      </c>
      <c r="G54" s="431">
        <v>20</v>
      </c>
      <c r="H54" s="431">
        <v>13</v>
      </c>
      <c r="I54" s="431">
        <v>13</v>
      </c>
      <c r="J54" s="32"/>
      <c r="K54" s="172"/>
    </row>
    <row r="55" spans="1:11" ht="15" thickTop="1" thickBot="1">
      <c r="A55" s="29"/>
      <c r="B55" s="262" t="s">
        <v>359</v>
      </c>
      <c r="C55" s="431">
        <v>238</v>
      </c>
      <c r="D55" s="431">
        <v>1</v>
      </c>
      <c r="E55" s="431">
        <v>29</v>
      </c>
      <c r="F55" s="431">
        <v>43</v>
      </c>
      <c r="G55" s="431">
        <v>121</v>
      </c>
      <c r="H55" s="431">
        <v>18</v>
      </c>
      <c r="I55" s="431">
        <v>26</v>
      </c>
      <c r="J55" s="32"/>
      <c r="K55" s="172"/>
    </row>
    <row r="56" spans="1:11" ht="15" thickTop="1" thickBot="1">
      <c r="A56" s="29"/>
      <c r="B56" s="262" t="s">
        <v>360</v>
      </c>
      <c r="C56" s="431">
        <v>93</v>
      </c>
      <c r="D56" s="431">
        <v>2</v>
      </c>
      <c r="E56" s="431">
        <v>14</v>
      </c>
      <c r="F56" s="431">
        <v>10</v>
      </c>
      <c r="G56" s="431">
        <v>25</v>
      </c>
      <c r="H56" s="431">
        <v>19</v>
      </c>
      <c r="I56" s="431">
        <v>23</v>
      </c>
      <c r="J56" s="32"/>
      <c r="K56" s="172"/>
    </row>
    <row r="57" spans="1:11" ht="15" thickTop="1" thickBot="1">
      <c r="A57" s="29"/>
      <c r="B57" s="262" t="s">
        <v>361</v>
      </c>
      <c r="C57" s="431">
        <v>235</v>
      </c>
      <c r="D57" s="431">
        <v>0</v>
      </c>
      <c r="E57" s="431">
        <v>58</v>
      </c>
      <c r="F57" s="431">
        <v>17</v>
      </c>
      <c r="G57" s="431">
        <v>6</v>
      </c>
      <c r="H57" s="431">
        <v>140</v>
      </c>
      <c r="I57" s="431">
        <v>14</v>
      </c>
      <c r="J57" s="32"/>
      <c r="K57" s="172"/>
    </row>
    <row r="58" spans="1:11" ht="15" thickTop="1" thickBot="1">
      <c r="A58" s="29"/>
      <c r="B58" s="262" t="s">
        <v>362</v>
      </c>
      <c r="C58" s="431">
        <v>46</v>
      </c>
      <c r="D58" s="431">
        <v>1</v>
      </c>
      <c r="E58" s="431">
        <v>4</v>
      </c>
      <c r="F58" s="431">
        <v>10</v>
      </c>
      <c r="G58" s="431">
        <v>13</v>
      </c>
      <c r="H58" s="431">
        <v>4</v>
      </c>
      <c r="I58" s="431">
        <v>14</v>
      </c>
      <c r="J58" s="32"/>
      <c r="K58" s="172"/>
    </row>
    <row r="59" spans="1:11" ht="15" thickTop="1" thickBot="1">
      <c r="A59" s="29"/>
      <c r="B59" s="262" t="s">
        <v>363</v>
      </c>
      <c r="C59" s="431">
        <v>47</v>
      </c>
      <c r="D59" s="431">
        <v>0</v>
      </c>
      <c r="E59" s="431">
        <v>17</v>
      </c>
      <c r="F59" s="431">
        <v>19</v>
      </c>
      <c r="G59" s="431">
        <v>7</v>
      </c>
      <c r="H59" s="431">
        <v>1</v>
      </c>
      <c r="I59" s="431">
        <v>3</v>
      </c>
      <c r="J59" s="32"/>
      <c r="K59" s="172"/>
    </row>
    <row r="60" spans="1:11" ht="15" thickTop="1" thickBot="1">
      <c r="A60" s="29"/>
      <c r="B60" s="262" t="s">
        <v>364</v>
      </c>
      <c r="C60" s="431">
        <v>493</v>
      </c>
      <c r="D60" s="431">
        <v>2</v>
      </c>
      <c r="E60" s="431">
        <v>458</v>
      </c>
      <c r="F60" s="431">
        <v>17</v>
      </c>
      <c r="G60" s="431">
        <v>9</v>
      </c>
      <c r="H60" s="431">
        <v>4</v>
      </c>
      <c r="I60" s="431">
        <v>3</v>
      </c>
      <c r="J60" s="32"/>
      <c r="K60" s="172"/>
    </row>
    <row r="61" spans="1:11" ht="15" thickTop="1" thickBot="1">
      <c r="A61" s="29"/>
      <c r="B61" s="262" t="s">
        <v>365</v>
      </c>
      <c r="C61" s="431">
        <v>507</v>
      </c>
      <c r="D61" s="431">
        <v>26</v>
      </c>
      <c r="E61" s="431">
        <v>337</v>
      </c>
      <c r="F61" s="431">
        <v>45</v>
      </c>
      <c r="G61" s="431">
        <v>35</v>
      </c>
      <c r="H61" s="431">
        <v>21</v>
      </c>
      <c r="I61" s="431">
        <v>43</v>
      </c>
      <c r="J61" s="32"/>
      <c r="K61" s="172"/>
    </row>
    <row r="62" spans="1:11" ht="15" thickTop="1" thickBot="1">
      <c r="A62" s="29"/>
      <c r="B62" s="262" t="s">
        <v>366</v>
      </c>
      <c r="C62" s="431">
        <v>588</v>
      </c>
      <c r="D62" s="431">
        <v>48</v>
      </c>
      <c r="E62" s="431">
        <v>296</v>
      </c>
      <c r="F62" s="431">
        <v>62</v>
      </c>
      <c r="G62" s="431">
        <v>45</v>
      </c>
      <c r="H62" s="431">
        <v>50</v>
      </c>
      <c r="I62" s="431">
        <v>87</v>
      </c>
      <c r="J62" s="32"/>
      <c r="K62" s="172"/>
    </row>
    <row r="63" spans="1:11" ht="15" thickTop="1" thickBot="1">
      <c r="A63" s="29"/>
      <c r="B63" s="262" t="s">
        <v>367</v>
      </c>
      <c r="C63" s="431">
        <v>1215</v>
      </c>
      <c r="D63" s="431">
        <v>111</v>
      </c>
      <c r="E63" s="431">
        <v>332</v>
      </c>
      <c r="F63" s="431">
        <v>156</v>
      </c>
      <c r="G63" s="431">
        <v>148</v>
      </c>
      <c r="H63" s="431">
        <v>102</v>
      </c>
      <c r="I63" s="431">
        <v>366</v>
      </c>
      <c r="J63" s="32"/>
      <c r="K63" s="172"/>
    </row>
    <row r="64" spans="1:11" ht="15" thickTop="1" thickBot="1">
      <c r="A64" s="29"/>
      <c r="B64" s="262" t="s">
        <v>368</v>
      </c>
      <c r="C64" s="431">
        <v>139</v>
      </c>
      <c r="D64" s="431">
        <v>6</v>
      </c>
      <c r="E64" s="431">
        <v>122</v>
      </c>
      <c r="F64" s="431">
        <v>5</v>
      </c>
      <c r="G64" s="431">
        <v>3</v>
      </c>
      <c r="H64" s="431">
        <v>2</v>
      </c>
      <c r="I64" s="431">
        <v>1</v>
      </c>
      <c r="J64" s="32"/>
      <c r="K64" s="172"/>
    </row>
    <row r="65" spans="1:11" ht="15" thickTop="1" thickBot="1">
      <c r="A65" s="29"/>
      <c r="B65" s="262" t="s">
        <v>369</v>
      </c>
      <c r="C65" s="431">
        <v>470</v>
      </c>
      <c r="D65" s="431">
        <v>36</v>
      </c>
      <c r="E65" s="431">
        <v>194</v>
      </c>
      <c r="F65" s="431">
        <v>49</v>
      </c>
      <c r="G65" s="431">
        <v>66</v>
      </c>
      <c r="H65" s="431">
        <v>17</v>
      </c>
      <c r="I65" s="431">
        <v>108</v>
      </c>
      <c r="J65" s="32"/>
      <c r="K65" s="172"/>
    </row>
    <row r="66" spans="1:11" ht="15" thickTop="1" thickBot="1">
      <c r="A66" s="29"/>
      <c r="B66" s="262" t="s">
        <v>370</v>
      </c>
      <c r="C66" s="431">
        <v>85</v>
      </c>
      <c r="D66" s="431">
        <v>4</v>
      </c>
      <c r="E66" s="431">
        <v>63</v>
      </c>
      <c r="F66" s="431">
        <v>8</v>
      </c>
      <c r="G66" s="431">
        <v>5</v>
      </c>
      <c r="H66" s="431">
        <v>4</v>
      </c>
      <c r="I66" s="431">
        <v>1</v>
      </c>
      <c r="J66" s="32"/>
      <c r="K66" s="172"/>
    </row>
    <row r="67" spans="1:11" ht="15" thickTop="1" thickBot="1">
      <c r="A67" s="29"/>
      <c r="B67" s="262" t="s">
        <v>371</v>
      </c>
      <c r="C67" s="431">
        <v>93</v>
      </c>
      <c r="D67" s="431">
        <v>3</v>
      </c>
      <c r="E67" s="431">
        <v>70</v>
      </c>
      <c r="F67" s="431">
        <v>13</v>
      </c>
      <c r="G67" s="431">
        <v>3</v>
      </c>
      <c r="H67" s="431">
        <v>1</v>
      </c>
      <c r="I67" s="431">
        <v>3</v>
      </c>
      <c r="J67" s="32"/>
      <c r="K67" s="172"/>
    </row>
    <row r="68" spans="1:11" ht="15" thickTop="1" thickBot="1">
      <c r="A68" s="29"/>
      <c r="B68" s="262" t="s">
        <v>372</v>
      </c>
      <c r="C68" s="431">
        <v>161</v>
      </c>
      <c r="D68" s="431">
        <v>18</v>
      </c>
      <c r="E68" s="431">
        <v>82</v>
      </c>
      <c r="F68" s="431">
        <v>20</v>
      </c>
      <c r="G68" s="431">
        <v>14</v>
      </c>
      <c r="H68" s="431">
        <v>7</v>
      </c>
      <c r="I68" s="431">
        <v>20</v>
      </c>
      <c r="J68" s="32"/>
      <c r="K68" s="172"/>
    </row>
    <row r="69" spans="1:11" ht="15" thickTop="1" thickBot="1">
      <c r="A69" s="29"/>
      <c r="B69" s="262" t="s">
        <v>373</v>
      </c>
      <c r="C69" s="431">
        <v>154</v>
      </c>
      <c r="D69" s="431">
        <v>7</v>
      </c>
      <c r="E69" s="431">
        <v>100</v>
      </c>
      <c r="F69" s="431">
        <v>20</v>
      </c>
      <c r="G69" s="431">
        <v>9</v>
      </c>
      <c r="H69" s="431">
        <v>8</v>
      </c>
      <c r="I69" s="431">
        <v>10</v>
      </c>
      <c r="J69" s="32"/>
      <c r="K69" s="172"/>
    </row>
    <row r="70" spans="1:11" ht="15" thickTop="1" thickBot="1">
      <c r="A70" s="29"/>
      <c r="B70" s="262" t="s">
        <v>374</v>
      </c>
      <c r="C70" s="431">
        <v>122</v>
      </c>
      <c r="D70" s="431">
        <v>1</v>
      </c>
      <c r="E70" s="431">
        <v>109</v>
      </c>
      <c r="F70" s="431">
        <v>3</v>
      </c>
      <c r="G70" s="431">
        <v>2</v>
      </c>
      <c r="H70" s="431">
        <v>5</v>
      </c>
      <c r="I70" s="431">
        <v>2</v>
      </c>
      <c r="J70" s="32"/>
      <c r="K70" s="172"/>
    </row>
    <row r="71" spans="1:11" ht="15" thickTop="1" thickBot="1">
      <c r="A71" s="29"/>
      <c r="B71" s="262" t="s">
        <v>375</v>
      </c>
      <c r="C71" s="431">
        <v>126</v>
      </c>
      <c r="D71" s="431">
        <v>5</v>
      </c>
      <c r="E71" s="431">
        <v>79</v>
      </c>
      <c r="F71" s="431">
        <v>14</v>
      </c>
      <c r="G71" s="431">
        <v>16</v>
      </c>
      <c r="H71" s="431">
        <v>7</v>
      </c>
      <c r="I71" s="431">
        <v>5</v>
      </c>
      <c r="J71" s="32"/>
      <c r="K71" s="172"/>
    </row>
    <row r="72" spans="1:11" ht="15" thickTop="1" thickBot="1">
      <c r="A72" s="29"/>
      <c r="B72" s="262" t="s">
        <v>376</v>
      </c>
      <c r="C72" s="431">
        <v>847</v>
      </c>
      <c r="D72" s="431">
        <v>44</v>
      </c>
      <c r="E72" s="431">
        <v>551</v>
      </c>
      <c r="F72" s="431">
        <v>43</v>
      </c>
      <c r="G72" s="431">
        <v>71</v>
      </c>
      <c r="H72" s="431">
        <v>66</v>
      </c>
      <c r="I72" s="431">
        <v>72</v>
      </c>
      <c r="J72" s="32"/>
      <c r="K72" s="172"/>
    </row>
    <row r="73" spans="1:11" ht="15" thickTop="1" thickBot="1">
      <c r="A73" s="29"/>
      <c r="B73" s="262" t="s">
        <v>377</v>
      </c>
      <c r="C73" s="431">
        <v>155</v>
      </c>
      <c r="D73" s="431">
        <v>21</v>
      </c>
      <c r="E73" s="431">
        <v>74</v>
      </c>
      <c r="F73" s="431">
        <v>32</v>
      </c>
      <c r="G73" s="431">
        <v>16</v>
      </c>
      <c r="H73" s="431">
        <v>5</v>
      </c>
      <c r="I73" s="431">
        <v>7</v>
      </c>
      <c r="J73" s="32"/>
      <c r="K73" s="172"/>
    </row>
    <row r="74" spans="1:11" ht="15" thickTop="1" thickBot="1">
      <c r="A74" s="29"/>
      <c r="B74" s="262" t="s">
        <v>378</v>
      </c>
      <c r="C74" s="431">
        <v>367</v>
      </c>
      <c r="D74" s="431">
        <v>7</v>
      </c>
      <c r="E74" s="431">
        <v>354</v>
      </c>
      <c r="F74" s="431">
        <v>5</v>
      </c>
      <c r="G74" s="431">
        <v>0</v>
      </c>
      <c r="H74" s="431">
        <v>1</v>
      </c>
      <c r="I74" s="431">
        <v>0</v>
      </c>
      <c r="J74" s="32"/>
      <c r="K74" s="172"/>
    </row>
    <row r="75" spans="1:11" ht="15" thickTop="1" thickBot="1">
      <c r="A75" s="29"/>
      <c r="B75" s="262" t="s">
        <v>379</v>
      </c>
      <c r="C75" s="431">
        <v>95</v>
      </c>
      <c r="D75" s="431">
        <v>0</v>
      </c>
      <c r="E75" s="431">
        <v>70</v>
      </c>
      <c r="F75" s="431">
        <v>17</v>
      </c>
      <c r="G75" s="431">
        <v>6</v>
      </c>
      <c r="H75" s="431">
        <v>1</v>
      </c>
      <c r="I75" s="431">
        <v>1</v>
      </c>
      <c r="J75" s="32"/>
      <c r="K75" s="172"/>
    </row>
    <row r="76" spans="1:11" ht="15" thickTop="1" thickBot="1">
      <c r="A76" s="29"/>
      <c r="B76" s="262" t="s">
        <v>409</v>
      </c>
      <c r="C76" s="431">
        <v>476</v>
      </c>
      <c r="D76" s="431">
        <v>22</v>
      </c>
      <c r="E76" s="431">
        <v>218</v>
      </c>
      <c r="F76" s="431">
        <v>47</v>
      </c>
      <c r="G76" s="431">
        <v>63</v>
      </c>
      <c r="H76" s="431">
        <v>47</v>
      </c>
      <c r="I76" s="431">
        <v>79</v>
      </c>
      <c r="J76" s="32"/>
      <c r="K76" s="172"/>
    </row>
    <row r="77" spans="1:11" ht="15" thickTop="1" thickBot="1">
      <c r="A77" s="29"/>
      <c r="B77" s="262" t="s">
        <v>381</v>
      </c>
      <c r="C77" s="431">
        <v>215</v>
      </c>
      <c r="D77" s="431">
        <v>2</v>
      </c>
      <c r="E77" s="431">
        <v>85</v>
      </c>
      <c r="F77" s="431">
        <v>24</v>
      </c>
      <c r="G77" s="431">
        <v>24</v>
      </c>
      <c r="H77" s="431">
        <v>10</v>
      </c>
      <c r="I77" s="431">
        <v>70</v>
      </c>
      <c r="J77" s="32"/>
      <c r="K77" s="172"/>
    </row>
    <row r="78" spans="1:11" ht="15" thickTop="1" thickBot="1">
      <c r="A78" s="29"/>
      <c r="B78" s="262" t="s">
        <v>382</v>
      </c>
      <c r="C78" s="431">
        <v>294</v>
      </c>
      <c r="D78" s="431">
        <v>11</v>
      </c>
      <c r="E78" s="431">
        <v>217</v>
      </c>
      <c r="F78" s="431">
        <v>27</v>
      </c>
      <c r="G78" s="431">
        <v>17</v>
      </c>
      <c r="H78" s="431">
        <v>9</v>
      </c>
      <c r="I78" s="431">
        <v>13</v>
      </c>
      <c r="J78" s="32"/>
      <c r="K78" s="172"/>
    </row>
    <row r="79" spans="1:11" ht="15" thickTop="1" thickBot="1">
      <c r="A79" s="29"/>
      <c r="B79" s="262" t="s">
        <v>383</v>
      </c>
      <c r="C79" s="431">
        <v>375</v>
      </c>
      <c r="D79" s="431">
        <v>8</v>
      </c>
      <c r="E79" s="431">
        <v>323</v>
      </c>
      <c r="F79" s="431">
        <v>25</v>
      </c>
      <c r="G79" s="431">
        <v>11</v>
      </c>
      <c r="H79" s="431">
        <v>2</v>
      </c>
      <c r="I79" s="431">
        <v>6</v>
      </c>
      <c r="J79" s="32"/>
      <c r="K79" s="172"/>
    </row>
    <row r="80" spans="1:11" ht="15" thickTop="1" thickBot="1">
      <c r="A80" s="29"/>
      <c r="B80" s="262" t="s">
        <v>410</v>
      </c>
      <c r="C80" s="431">
        <v>164</v>
      </c>
      <c r="D80" s="431">
        <v>7</v>
      </c>
      <c r="E80" s="431">
        <v>105</v>
      </c>
      <c r="F80" s="431">
        <v>27</v>
      </c>
      <c r="G80" s="431">
        <v>11</v>
      </c>
      <c r="H80" s="431">
        <v>7</v>
      </c>
      <c r="I80" s="431">
        <v>7</v>
      </c>
      <c r="J80" s="32"/>
      <c r="K80" s="172"/>
    </row>
    <row r="81" spans="1:11" ht="15" thickTop="1" thickBot="1">
      <c r="A81" s="29"/>
      <c r="B81" s="262" t="s">
        <v>385</v>
      </c>
      <c r="C81" s="431">
        <v>227</v>
      </c>
      <c r="D81" s="431">
        <v>5</v>
      </c>
      <c r="E81" s="431">
        <v>200</v>
      </c>
      <c r="F81" s="431">
        <v>14</v>
      </c>
      <c r="G81" s="431">
        <v>4</v>
      </c>
      <c r="H81" s="431">
        <v>4</v>
      </c>
      <c r="I81" s="431">
        <v>0</v>
      </c>
      <c r="J81" s="32"/>
      <c r="K81" s="172"/>
    </row>
    <row r="82" spans="1:11" ht="15" thickTop="1" thickBot="1">
      <c r="A82" s="29"/>
      <c r="B82" s="262" t="s">
        <v>386</v>
      </c>
      <c r="C82" s="431">
        <v>750</v>
      </c>
      <c r="D82" s="431">
        <v>8</v>
      </c>
      <c r="E82" s="431">
        <v>77</v>
      </c>
      <c r="F82" s="431">
        <v>184</v>
      </c>
      <c r="G82" s="431">
        <v>243</v>
      </c>
      <c r="H82" s="431">
        <v>167</v>
      </c>
      <c r="I82" s="431">
        <v>71</v>
      </c>
      <c r="J82" s="32"/>
      <c r="K82" s="172"/>
    </row>
    <row r="83" spans="1:11" ht="15" thickTop="1" thickBot="1">
      <c r="A83" s="29"/>
      <c r="B83" s="262" t="s">
        <v>1165</v>
      </c>
      <c r="C83" s="431">
        <v>46</v>
      </c>
      <c r="D83" s="431">
        <v>9</v>
      </c>
      <c r="E83" s="431">
        <v>19</v>
      </c>
      <c r="F83" s="431">
        <v>11</v>
      </c>
      <c r="G83" s="431">
        <v>3</v>
      </c>
      <c r="H83" s="431">
        <v>2</v>
      </c>
      <c r="I83" s="431">
        <v>2</v>
      </c>
      <c r="J83" s="32"/>
      <c r="K83" s="172"/>
    </row>
    <row r="84" spans="1:11" ht="15" thickTop="1" thickBot="1">
      <c r="A84" s="29"/>
      <c r="B84" s="262" t="s">
        <v>1166</v>
      </c>
      <c r="C84" s="431">
        <v>16</v>
      </c>
      <c r="D84" s="431">
        <v>0</v>
      </c>
      <c r="E84" s="431">
        <v>15</v>
      </c>
      <c r="F84" s="431">
        <v>0</v>
      </c>
      <c r="G84" s="431">
        <v>0</v>
      </c>
      <c r="H84" s="431">
        <v>0</v>
      </c>
      <c r="I84" s="431">
        <v>1</v>
      </c>
      <c r="J84" s="32"/>
      <c r="K84" s="172"/>
    </row>
    <row r="85" spans="1:11" ht="15" thickTop="1" thickBot="1">
      <c r="A85" s="29"/>
      <c r="B85" s="262" t="s">
        <v>387</v>
      </c>
      <c r="C85" s="431">
        <v>154</v>
      </c>
      <c r="D85" s="431">
        <v>3</v>
      </c>
      <c r="E85" s="431">
        <v>125</v>
      </c>
      <c r="F85" s="431">
        <v>13</v>
      </c>
      <c r="G85" s="431">
        <v>6</v>
      </c>
      <c r="H85" s="431">
        <v>4</v>
      </c>
      <c r="I85" s="431">
        <v>3</v>
      </c>
      <c r="J85" s="32"/>
      <c r="K85" s="172"/>
    </row>
    <row r="86" spans="1:11" ht="15" thickTop="1" thickBot="1">
      <c r="A86" s="29"/>
      <c r="B86" s="262" t="s">
        <v>388</v>
      </c>
      <c r="C86" s="431">
        <v>865</v>
      </c>
      <c r="D86" s="431">
        <v>23</v>
      </c>
      <c r="E86" s="431">
        <v>729</v>
      </c>
      <c r="F86" s="431">
        <v>71</v>
      </c>
      <c r="G86" s="431">
        <v>23</v>
      </c>
      <c r="H86" s="431">
        <v>9</v>
      </c>
      <c r="I86" s="431">
        <v>10</v>
      </c>
      <c r="J86" s="32"/>
      <c r="K86" s="172"/>
    </row>
    <row r="87" spans="1:11" ht="15" thickTop="1" thickBot="1">
      <c r="A87" s="29"/>
      <c r="B87" s="262" t="s">
        <v>389</v>
      </c>
      <c r="C87" s="431">
        <v>229</v>
      </c>
      <c r="D87" s="431">
        <v>6</v>
      </c>
      <c r="E87" s="431">
        <v>198</v>
      </c>
      <c r="F87" s="431">
        <v>17</v>
      </c>
      <c r="G87" s="431">
        <v>4</v>
      </c>
      <c r="H87" s="431">
        <v>2</v>
      </c>
      <c r="I87" s="431">
        <v>2</v>
      </c>
      <c r="K87" s="32"/>
    </row>
    <row r="88" spans="1:11" ht="15" thickTop="1" thickBot="1">
      <c r="A88" s="29"/>
      <c r="B88" s="262" t="s">
        <v>390</v>
      </c>
      <c r="C88" s="431">
        <v>370</v>
      </c>
      <c r="D88" s="431">
        <v>29</v>
      </c>
      <c r="E88" s="431">
        <v>221</v>
      </c>
      <c r="F88" s="431">
        <v>44</v>
      </c>
      <c r="G88" s="431">
        <v>41</v>
      </c>
      <c r="H88" s="431">
        <v>14</v>
      </c>
      <c r="I88" s="431">
        <v>21</v>
      </c>
      <c r="J88" s="32"/>
      <c r="K88" s="32"/>
    </row>
    <row r="89" spans="1:11" ht="15" thickTop="1" thickBot="1">
      <c r="A89" s="29"/>
      <c r="B89" s="262" t="s">
        <v>391</v>
      </c>
      <c r="C89" s="431">
        <v>176</v>
      </c>
      <c r="D89" s="431">
        <v>3</v>
      </c>
      <c r="E89" s="431">
        <v>163</v>
      </c>
      <c r="F89" s="431">
        <v>7</v>
      </c>
      <c r="G89" s="431">
        <v>2</v>
      </c>
      <c r="H89" s="431">
        <v>1</v>
      </c>
      <c r="I89" s="431">
        <v>0</v>
      </c>
      <c r="K89" s="32"/>
    </row>
    <row r="90" spans="1:11" ht="15" thickTop="1" thickBot="1">
      <c r="A90" s="29"/>
      <c r="B90" s="262" t="s">
        <v>392</v>
      </c>
      <c r="C90" s="431">
        <v>320</v>
      </c>
      <c r="D90" s="431">
        <v>15</v>
      </c>
      <c r="E90" s="431">
        <v>291</v>
      </c>
      <c r="F90" s="431">
        <v>7</v>
      </c>
      <c r="G90" s="431">
        <v>6</v>
      </c>
      <c r="H90" s="431">
        <v>1</v>
      </c>
      <c r="I90" s="431">
        <v>0</v>
      </c>
      <c r="K90" s="32"/>
    </row>
    <row r="91" spans="1:11" ht="15" thickTop="1" thickBot="1">
      <c r="B91" s="263"/>
      <c r="C91" s="263"/>
      <c r="D91" s="239"/>
      <c r="E91" s="239"/>
      <c r="F91" s="239"/>
      <c r="G91" s="239"/>
      <c r="H91" s="239"/>
      <c r="I91" s="239"/>
      <c r="K91" s="32"/>
    </row>
    <row r="92" spans="1:11" ht="15" thickTop="1" thickBot="1">
      <c r="B92" s="475" t="s">
        <v>1091</v>
      </c>
      <c r="C92" s="476"/>
      <c r="D92" s="476"/>
      <c r="E92" s="476"/>
      <c r="F92" s="476"/>
      <c r="G92" s="476"/>
      <c r="H92" s="476"/>
      <c r="I92" s="490"/>
    </row>
    <row r="93" spans="1:11" ht="14.4" thickTop="1">
      <c r="B93" s="33"/>
      <c r="C93" s="33"/>
      <c r="D93" s="33"/>
      <c r="E93" s="33"/>
      <c r="F93" s="33"/>
      <c r="G93" s="33"/>
      <c r="H93" s="33"/>
      <c r="I93" s="33"/>
    </row>
    <row r="94" spans="1:11" ht="12.75" customHeight="1">
      <c r="B94" s="33"/>
      <c r="C94" s="33"/>
      <c r="D94" s="33"/>
      <c r="E94" s="33"/>
      <c r="F94" s="33"/>
      <c r="G94" s="33"/>
      <c r="H94" s="33"/>
      <c r="I94" s="33"/>
    </row>
    <row r="95" spans="1:11" ht="12.75" customHeight="1"/>
    <row r="96" spans="1:11" ht="12.75" customHeight="1"/>
    <row r="98" spans="5:9">
      <c r="E98" s="34"/>
      <c r="F98" s="34"/>
      <c r="G98" s="34"/>
      <c r="H98" s="34"/>
      <c r="I98" s="34"/>
    </row>
    <row r="99" spans="5:9">
      <c r="E99" s="34"/>
      <c r="F99" s="34"/>
      <c r="G99" s="34"/>
      <c r="H99" s="34"/>
      <c r="I99" s="34"/>
    </row>
    <row r="100" spans="5:9">
      <c r="E100" s="34"/>
      <c r="F100" s="34"/>
      <c r="G100" s="34"/>
      <c r="H100" s="34"/>
      <c r="I100" s="34"/>
    </row>
    <row r="101" spans="5:9">
      <c r="E101" s="34"/>
      <c r="F101" s="34"/>
      <c r="G101" s="34"/>
      <c r="H101" s="34"/>
      <c r="I101" s="34"/>
    </row>
    <row r="102" spans="5:9">
      <c r="E102" s="34"/>
      <c r="F102" s="34"/>
      <c r="G102" s="34"/>
      <c r="H102" s="34"/>
      <c r="I102" s="34"/>
    </row>
    <row r="103" spans="5:9">
      <c r="E103" s="34"/>
      <c r="F103" s="34"/>
      <c r="G103" s="34"/>
      <c r="H103" s="34"/>
      <c r="I103" s="34"/>
    </row>
    <row r="104" spans="5:9">
      <c r="E104" s="34"/>
      <c r="F104" s="34"/>
      <c r="G104" s="34"/>
      <c r="H104" s="34"/>
      <c r="I104" s="34"/>
    </row>
    <row r="105" spans="5:9">
      <c r="E105" s="34"/>
      <c r="F105" s="34"/>
      <c r="G105" s="34"/>
      <c r="H105" s="34"/>
      <c r="I105" s="34"/>
    </row>
    <row r="106" spans="5:9">
      <c r="E106" s="34"/>
      <c r="F106" s="34"/>
      <c r="G106" s="34"/>
      <c r="H106" s="34"/>
      <c r="I106" s="34"/>
    </row>
    <row r="107" spans="5:9">
      <c r="E107" s="34"/>
      <c r="F107" s="34"/>
      <c r="G107" s="34"/>
      <c r="H107" s="34"/>
      <c r="I107" s="34"/>
    </row>
    <row r="108" spans="5:9">
      <c r="E108" s="34"/>
      <c r="F108" s="34"/>
      <c r="G108" s="34"/>
      <c r="H108" s="34"/>
      <c r="I108" s="34"/>
    </row>
    <row r="109" spans="5:9">
      <c r="E109" s="34"/>
      <c r="F109" s="34"/>
      <c r="G109" s="34"/>
      <c r="H109" s="34"/>
      <c r="I109" s="34"/>
    </row>
    <row r="110" spans="5:9">
      <c r="E110" s="34"/>
      <c r="F110" s="34"/>
      <c r="G110" s="34"/>
      <c r="H110" s="34"/>
      <c r="I110" s="34"/>
    </row>
    <row r="111" spans="5:9">
      <c r="E111" s="34"/>
      <c r="F111" s="34"/>
      <c r="G111" s="34"/>
      <c r="H111" s="34"/>
      <c r="I111" s="34"/>
    </row>
    <row r="112" spans="5:9">
      <c r="E112" s="34"/>
      <c r="F112" s="34"/>
      <c r="G112" s="34"/>
      <c r="H112" s="34"/>
      <c r="I112" s="34"/>
    </row>
    <row r="113" spans="5:9">
      <c r="E113" s="34"/>
      <c r="F113" s="34"/>
      <c r="G113" s="34"/>
      <c r="H113" s="34"/>
      <c r="I113" s="34"/>
    </row>
  </sheetData>
  <mergeCells count="5">
    <mergeCell ref="B2:I2"/>
    <mergeCell ref="B3:I3"/>
    <mergeCell ref="B92:I92"/>
    <mergeCell ref="B4:B5"/>
    <mergeCell ref="C4:I4"/>
  </mergeCells>
  <hyperlinks>
    <hyperlink ref="B3:I3" location="'Capitulo 2'!B19" display="Número de obras residenciales (viviendas y apartamentos), por grupos de área y según cantón. 2018." xr:uid="{00000000-0004-0000-0800-000000000000}"/>
  </hyperlinks>
  <printOptions horizontalCentered="1" verticalCentered="1"/>
  <pageMargins left="0" right="0.78740157480314965" top="0.98425196850393704" bottom="0.98425196850393704" header="0.59055118110236227" footer="0.59055118110236227"/>
  <pageSetup scale="7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Developed by MetaClean (www.adarsus.com) -Trial License-</Application>
  <DocSecurity>0</DocSecurity>
  <ScaleCrop>false</ScaleCrop>
  <HeadingPairs>
    <vt:vector baseType="variant" size="4">
      <vt:variant>
        <vt:lpstr>Hojas de cálculo</vt:lpstr>
      </vt:variant>
      <vt:variant>
        <vt:i4>68</vt:i4>
      </vt:variant>
      <vt:variant>
        <vt:lpstr>Rangos con nombre</vt:lpstr>
      </vt:variant>
      <vt:variant>
        <vt:i4>21</vt:i4>
      </vt:variant>
    </vt:vector>
  </HeadingPairs>
  <TitlesOfParts>
    <vt:vector baseType="lpstr" size="89">
      <vt:lpstr>Compendio de Vivienda 2025</vt:lpstr>
      <vt:lpstr>Capitulo 1</vt:lpstr>
      <vt:lpstr>c1 g1</vt:lpstr>
      <vt:lpstr>c2 g2</vt:lpstr>
      <vt:lpstr>c3 g3</vt:lpstr>
      <vt:lpstr>c4g4</vt:lpstr>
      <vt:lpstr>c5</vt:lpstr>
      <vt:lpstr>Capitulo 2</vt:lpstr>
      <vt:lpstr>c6g5</vt:lpstr>
      <vt:lpstr>c7</vt:lpstr>
      <vt:lpstr>c8</vt:lpstr>
      <vt:lpstr>c9</vt:lpstr>
      <vt:lpstr>c10g6</vt:lpstr>
      <vt:lpstr>c11</vt:lpstr>
      <vt:lpstr>Capitulo 3</vt:lpstr>
      <vt:lpstr>c12 g7</vt:lpstr>
      <vt:lpstr>c13</vt:lpstr>
      <vt:lpstr>c14</vt:lpstr>
      <vt:lpstr>c15</vt:lpstr>
      <vt:lpstr>c16g8</vt:lpstr>
      <vt:lpstr>c18</vt:lpstr>
      <vt:lpstr>c17g9</vt:lpstr>
      <vt:lpstr>c19g10</vt:lpstr>
      <vt:lpstr>c20</vt:lpstr>
      <vt:lpstr>c21</vt:lpstr>
      <vt:lpstr>c22g11</vt:lpstr>
      <vt:lpstr>c23</vt:lpstr>
      <vt:lpstr>c24</vt:lpstr>
      <vt:lpstr>c25</vt:lpstr>
      <vt:lpstr>c26</vt:lpstr>
      <vt:lpstr>c27</vt:lpstr>
      <vt:lpstr>c28</vt:lpstr>
      <vt:lpstr>c29g12</vt:lpstr>
      <vt:lpstr>c30g13</vt:lpstr>
      <vt:lpstr>Capitulo 4</vt:lpstr>
      <vt:lpstr>c31 g14</vt:lpstr>
      <vt:lpstr>c32g15</vt:lpstr>
      <vt:lpstr>c33g16</vt:lpstr>
      <vt:lpstr>c34g17</vt:lpstr>
      <vt:lpstr>c35g18</vt:lpstr>
      <vt:lpstr>c36</vt:lpstr>
      <vt:lpstr>c37g19</vt:lpstr>
      <vt:lpstr>c38</vt:lpstr>
      <vt:lpstr>c39</vt:lpstr>
      <vt:lpstr>c40</vt:lpstr>
      <vt:lpstr>c41</vt:lpstr>
      <vt:lpstr>c42</vt:lpstr>
      <vt:lpstr>c43</vt:lpstr>
      <vt:lpstr>c44</vt:lpstr>
      <vt:lpstr>c45</vt:lpstr>
      <vt:lpstr>c46g20</vt:lpstr>
      <vt:lpstr>c47g21</vt:lpstr>
      <vt:lpstr>c48</vt:lpstr>
      <vt:lpstr>c49</vt:lpstr>
      <vt:lpstr>c50</vt:lpstr>
      <vt:lpstr>c51</vt:lpstr>
      <vt:lpstr>c52</vt:lpstr>
      <vt:lpstr>c53</vt:lpstr>
      <vt:lpstr>c54</vt:lpstr>
      <vt:lpstr>Capitulo 5</vt:lpstr>
      <vt:lpstr>c55g22</vt:lpstr>
      <vt:lpstr>c56</vt:lpstr>
      <vt:lpstr>c57</vt:lpstr>
      <vt:lpstr>c58</vt:lpstr>
      <vt:lpstr>c59g23</vt:lpstr>
      <vt:lpstr>c60g24</vt:lpstr>
      <vt:lpstr>c61g25</vt:lpstr>
      <vt:lpstr>c62</vt:lpstr>
      <vt:lpstr>'c1 g1'!Área_de_impresión</vt:lpstr>
      <vt:lpstr>'c10g6'!Área_de_impresión</vt:lpstr>
      <vt:lpstr>'c11'!Área_de_impresión</vt:lpstr>
      <vt:lpstr>'c12 g7'!Área_de_impresión</vt:lpstr>
      <vt:lpstr>'c13'!Área_de_impresión</vt:lpstr>
      <vt:lpstr>'c16g8'!Área_de_impresión</vt:lpstr>
      <vt:lpstr>'c19g10'!Área_de_impresión</vt:lpstr>
      <vt:lpstr>'c2 g2'!Área_de_impresión</vt:lpstr>
      <vt:lpstr>'c20'!Área_de_impresión</vt:lpstr>
      <vt:lpstr>'c22g11'!Área_de_impresión</vt:lpstr>
      <vt:lpstr>'c23'!Área_de_impresión</vt:lpstr>
      <vt:lpstr>'c24'!Área_de_impresión</vt:lpstr>
      <vt:lpstr>'c25'!Área_de_impresión</vt:lpstr>
      <vt:lpstr>'c26'!Área_de_impresión</vt:lpstr>
      <vt:lpstr>'c27'!Área_de_impresión</vt:lpstr>
      <vt:lpstr>'c5'!Área_de_impresión</vt:lpstr>
      <vt:lpstr>'c6g5'!Área_de_impresión</vt:lpstr>
      <vt:lpstr>'c7'!Área_de_impresión</vt:lpstr>
      <vt:lpstr>'c8'!Área_de_impresión</vt:lpstr>
      <vt:lpstr>'c9'!Área_de_impresión</vt:lpstr>
      <vt:lpstr>Total_de_viviendas_por_región_y_zona__según_calificación_de_la_vivienda._2024.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