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7980" windowHeight="5055" activeTab="0"/>
  </bookViews>
  <sheets>
    <sheet name="Datos para todo el análisis" sheetId="1" r:id="rId1"/>
    <sheet name="Total Costa Rica" sheetId="2" r:id="rId2"/>
    <sheet name="Resumen regiones" sheetId="3" r:id="rId3"/>
    <sheet name="Región Central" sheetId="4" r:id="rId4"/>
    <sheet name="Región Chorotega" sheetId="5" r:id="rId5"/>
    <sheet name="Región Pacífico Central" sheetId="6" r:id="rId6"/>
    <sheet name="Región Brunca" sheetId="7" r:id="rId7"/>
    <sheet name="Región Huetar Atlántica" sheetId="8" r:id="rId8"/>
    <sheet name="Región Huetar Norte" sheetId="9" r:id="rId9"/>
    <sheet name="Por estrato" sheetId="10" r:id="rId10"/>
    <sheet name="Por provincia" sheetId="11" r:id="rId11"/>
    <sheet name="Por propósito" sheetId="12" r:id="rId12"/>
    <sheet name="Por Modalidad de presupuesto" sheetId="13" r:id="rId13"/>
    <sheet name="Arias 15 cant con más y men BFV" sheetId="14" r:id="rId14"/>
    <sheet name="Déf Hab y BFV" sheetId="15" r:id="rId15"/>
  </sheets>
  <definedNames/>
  <calcPr fullCalcOnLoad="1"/>
</workbook>
</file>

<file path=xl/sharedStrings.xml><?xml version="1.0" encoding="utf-8"?>
<sst xmlns="http://schemas.openxmlformats.org/spreadsheetml/2006/main" count="320" uniqueCount="194">
  <si>
    <t>Cantón</t>
  </si>
  <si>
    <t xml:space="preserve">Número </t>
  </si>
  <si>
    <t xml:space="preserve">Liberia </t>
  </si>
  <si>
    <t xml:space="preserve">Nicoya </t>
  </si>
  <si>
    <t>Santa Cruz</t>
  </si>
  <si>
    <t xml:space="preserve">Bagaces </t>
  </si>
  <si>
    <t>Carrillo</t>
  </si>
  <si>
    <t>Cañas</t>
  </si>
  <si>
    <t>Abangares</t>
  </si>
  <si>
    <t>Tilarán</t>
  </si>
  <si>
    <t>Nandayure</t>
  </si>
  <si>
    <t>La Cruz</t>
  </si>
  <si>
    <t>Hojancha</t>
  </si>
  <si>
    <t>San José</t>
  </si>
  <si>
    <t>Escazú</t>
  </si>
  <si>
    <t>Desamparados</t>
  </si>
  <si>
    <t>Puriscal</t>
  </si>
  <si>
    <t>Tarrazú</t>
  </si>
  <si>
    <t>Aserrí</t>
  </si>
  <si>
    <t>Mora</t>
  </si>
  <si>
    <t>Goicoechea</t>
  </si>
  <si>
    <t>Santa Ana</t>
  </si>
  <si>
    <t>Alajuelita</t>
  </si>
  <si>
    <t>Vázquez de Coronado</t>
  </si>
  <si>
    <t>Acosta</t>
  </si>
  <si>
    <t>Tibás</t>
  </si>
  <si>
    <t>Moravia</t>
  </si>
  <si>
    <t>Montes de Oca</t>
  </si>
  <si>
    <t>Turrubares</t>
  </si>
  <si>
    <t>Dota</t>
  </si>
  <si>
    <t>Curridabat</t>
  </si>
  <si>
    <t>Pérez Zeledón</t>
  </si>
  <si>
    <t>León Cortés</t>
  </si>
  <si>
    <t>San Ramón</t>
  </si>
  <si>
    <t>San Mateo</t>
  </si>
  <si>
    <t>Atenas</t>
  </si>
  <si>
    <t>Naranjo</t>
  </si>
  <si>
    <t>Palmares</t>
  </si>
  <si>
    <t>Poás</t>
  </si>
  <si>
    <t>Orotina</t>
  </si>
  <si>
    <t>San Carlos</t>
  </si>
  <si>
    <t>Alfaro Ruiz</t>
  </si>
  <si>
    <t>Valverde Vega</t>
  </si>
  <si>
    <t>Upala</t>
  </si>
  <si>
    <t>Los Chiles</t>
  </si>
  <si>
    <t>Guatuso</t>
  </si>
  <si>
    <t xml:space="preserve">Cartago </t>
  </si>
  <si>
    <t>Paraíso</t>
  </si>
  <si>
    <t>La Unión</t>
  </si>
  <si>
    <t>Jiménez</t>
  </si>
  <si>
    <t>Turrialba</t>
  </si>
  <si>
    <t>Alvarado</t>
  </si>
  <si>
    <t>Oreamuno</t>
  </si>
  <si>
    <t>El Guarco</t>
  </si>
  <si>
    <t>Heredia</t>
  </si>
  <si>
    <t>Barva</t>
  </si>
  <si>
    <t>Santo Domingo</t>
  </si>
  <si>
    <t>Santa Bárbara</t>
  </si>
  <si>
    <t>San Rafael</t>
  </si>
  <si>
    <t>San Isidro</t>
  </si>
  <si>
    <t>Belén</t>
  </si>
  <si>
    <t>Flores</t>
  </si>
  <si>
    <t>San Pablo</t>
  </si>
  <si>
    <t>Puntarenas</t>
  </si>
  <si>
    <t>Esparza</t>
  </si>
  <si>
    <t>Buenos Aires</t>
  </si>
  <si>
    <t>Montes de Oro</t>
  </si>
  <si>
    <t>Osa</t>
  </si>
  <si>
    <t>Aguirre</t>
  </si>
  <si>
    <t>Golfito</t>
  </si>
  <si>
    <t>Coto Brus</t>
  </si>
  <si>
    <t>Parrita</t>
  </si>
  <si>
    <t>Corredores</t>
  </si>
  <si>
    <t>Garabito</t>
  </si>
  <si>
    <t>Limón</t>
  </si>
  <si>
    <t>Pococí</t>
  </si>
  <si>
    <t>Siquirres</t>
  </si>
  <si>
    <t>Talamanca</t>
  </si>
  <si>
    <t>Matina</t>
  </si>
  <si>
    <t>Guácimo</t>
  </si>
  <si>
    <t>Costa Rica</t>
  </si>
  <si>
    <t>Fuente: Elaboración MIVAH con datos del BANHVI.</t>
  </si>
  <si>
    <t xml:space="preserve">Total </t>
  </si>
  <si>
    <t>Alajuela (Sarapiquí)</t>
  </si>
  <si>
    <t>Grecia (Río Cuarto)</t>
  </si>
  <si>
    <t>San Ramón (Peñas Blancas)</t>
  </si>
  <si>
    <t>Sarapiquí (Llanuras del Gaspar y Cureña)</t>
  </si>
  <si>
    <t>Sarapiquí (La Virgen, Puerto Viejo y Horquetas)</t>
  </si>
  <si>
    <t>Total</t>
  </si>
  <si>
    <t>Propósito</t>
  </si>
  <si>
    <t>RAM</t>
  </si>
  <si>
    <t>Compra lote</t>
  </si>
  <si>
    <t>Compra vivienda existente</t>
  </si>
  <si>
    <t>Construcción lote propio</t>
  </si>
  <si>
    <t>Lote y construcción</t>
  </si>
  <si>
    <t>Número de casos</t>
  </si>
  <si>
    <t>Monto nominal</t>
  </si>
  <si>
    <t>Modalidad de presupuesto</t>
  </si>
  <si>
    <t>Adulto mayor</t>
  </si>
  <si>
    <t>Ahorro Bono Crédito</t>
  </si>
  <si>
    <t>Erradicación Tugurios</t>
  </si>
  <si>
    <t>Discapacitado</t>
  </si>
  <si>
    <t>Regular</t>
  </si>
  <si>
    <t>Región</t>
  </si>
  <si>
    <t xml:space="preserve">Alajuela </t>
  </si>
  <si>
    <t>Brunca</t>
  </si>
  <si>
    <t>Cartago</t>
  </si>
  <si>
    <t>Chorotega</t>
  </si>
  <si>
    <t>Huetar Norte</t>
  </si>
  <si>
    <t xml:space="preserve">Central </t>
  </si>
  <si>
    <t>Provincia</t>
  </si>
  <si>
    <t>Guanacaste</t>
  </si>
  <si>
    <t>Total país</t>
  </si>
  <si>
    <t>Cantones con mayor número de BFV</t>
  </si>
  <si>
    <t>Número de BFV pagados</t>
  </si>
  <si>
    <t>Peso relativo con respecto al total país</t>
  </si>
  <si>
    <t>Cantones con menor número de BFV</t>
  </si>
  <si>
    <t xml:space="preserve">Garabito </t>
  </si>
  <si>
    <t>San Ramón (excepto Peñas Blancas)</t>
  </si>
  <si>
    <t>Alajuela (excepto Sarapiquí)</t>
  </si>
  <si>
    <t>Grecia (excepto Río Cuarto)</t>
  </si>
  <si>
    <t xml:space="preserve">Período del análisis: </t>
  </si>
  <si>
    <t xml:space="preserve">BFV: </t>
  </si>
  <si>
    <t>Monto nominal:</t>
  </si>
  <si>
    <t>Monto de inversión en bonos, en millones de colones corrientes.</t>
  </si>
  <si>
    <t xml:space="preserve">Monto real: </t>
  </si>
  <si>
    <t>Monto de inversión en bonos, en millones de colones constantes (base 1995=100).</t>
  </si>
  <si>
    <t>Bono Familiar de Vivienda.</t>
  </si>
  <si>
    <t>Bonos pagados por la Administración Arias Sánchez.</t>
  </si>
  <si>
    <t xml:space="preserve">Monto nominal </t>
  </si>
  <si>
    <t>Fuente: Elaboración MIVAH con datos de FOSUVI del BANHVI.</t>
  </si>
  <si>
    <t>MINISTERIO DE VIVIENDA Y ASENTAMIENTOS HUMANOS</t>
  </si>
  <si>
    <t>Unidad de Planificación Institucional</t>
  </si>
  <si>
    <t>Índice de desarrollo social cantonal 2007</t>
  </si>
  <si>
    <t xml:space="preserve">IDS: </t>
  </si>
  <si>
    <t>Índice de Desarrollo Social Cantonal 2007</t>
  </si>
  <si>
    <t>Fuente: Elaboración MIVAH con datos de FOSUVI del BANHVI y de MIDEPLAN (IDS 2007).</t>
  </si>
  <si>
    <t>Estrato</t>
  </si>
  <si>
    <r>
      <t xml:space="preserve">Monto nominal                </t>
    </r>
    <r>
      <rPr>
        <b/>
        <sz val="8"/>
        <rFont val="Tahoma"/>
        <family val="2"/>
      </rPr>
      <t xml:space="preserve">(en millones de colones)   </t>
    </r>
    <r>
      <rPr>
        <b/>
        <sz val="9"/>
        <rFont val="Tahoma"/>
        <family val="2"/>
      </rPr>
      <t xml:space="preserve">      </t>
    </r>
  </si>
  <si>
    <r>
      <t xml:space="preserve">Monto real                      </t>
    </r>
    <r>
      <rPr>
        <b/>
        <sz val="8"/>
        <rFont val="Tahoma"/>
        <family val="2"/>
      </rPr>
      <t xml:space="preserve">(en millones de colones de 1995)  </t>
    </r>
    <r>
      <rPr>
        <b/>
        <sz val="9"/>
        <rFont val="Tahoma"/>
        <family val="2"/>
      </rPr>
      <t xml:space="preserve">         </t>
    </r>
  </si>
  <si>
    <r>
      <t xml:space="preserve">Monto real                </t>
    </r>
    <r>
      <rPr>
        <b/>
        <sz val="8"/>
        <rFont val="Tahoma"/>
        <family val="2"/>
      </rPr>
      <t>(1995=100)</t>
    </r>
  </si>
  <si>
    <t>Monto nominal (en millones de colones)</t>
  </si>
  <si>
    <t>Monto real (en millones de colones de 1995)</t>
  </si>
  <si>
    <t>Pacífico Central</t>
  </si>
  <si>
    <t>Huetar Atlántica</t>
  </si>
  <si>
    <t>Año</t>
  </si>
  <si>
    <t>Vásquez de Coronado</t>
  </si>
  <si>
    <t>−</t>
  </si>
  <si>
    <t>Sarapiquí</t>
  </si>
  <si>
    <t>Déficit Habitacional Cualitativo</t>
  </si>
  <si>
    <t>Déficit Habitacional Cuantitativo</t>
  </si>
  <si>
    <t>BFV para propósito RAM</t>
  </si>
  <si>
    <t>BFV para otros propósitos *</t>
  </si>
  <si>
    <t>Cobertura de déficit cualitativo con BFV RAM</t>
  </si>
  <si>
    <t>Cobertura de déficit cuantitativo con otros BFV</t>
  </si>
  <si>
    <t>Fuente: INEC y BANHVI.</t>
  </si>
  <si>
    <t xml:space="preserve">Extrema necesidad </t>
  </si>
  <si>
    <t>Atención del déficit habitacional, cuantitativo y cualitativo, con Bono Familiar de Vivienda (BFV). 2000-2009.</t>
  </si>
  <si>
    <t>Déficit Habitacional               total</t>
  </si>
  <si>
    <t xml:space="preserve">* Incluye los propósitos de: Lote y Construcción, Construcción en lote propio, Compra de vivienda existente y Compra de lote.  </t>
  </si>
  <si>
    <t xml:space="preserve">Al observar los porcentajes de cobertura del déficit habitacional, por medio del Bono Familiar de Vivienda (BFV), entre el 2000 y el 2009, se concluye que el aporte de este instrumento subsidiario ha sido aceptable, en cuanto a la atención del componente cuantitativo del déficit, aunque ha ido decreciendo con el paso de los años. Caso contrario ocurre con la cobertura del componente cualitativo, ya que no ha llegado ni al 1%, a pesar de que es el más significativo del déficit habitacional.  No obstante, se debe tener presente el hecho de que el déficit habitacional tiene un crecimiento vegetativo anual, en ambos componentes; y que la mayor parte del déficit es atendido vía crédito del Sistema Financiero Nacional.    </t>
  </si>
  <si>
    <t>Del 8 de mayo de 2006 al 7 de mayo de 2010.</t>
  </si>
  <si>
    <t xml:space="preserve">El monto nominal de la inversión en bonos equivale a 4,13 veces el monto real. </t>
  </si>
  <si>
    <t xml:space="preserve">Región Brunca: Número y Monto de BFV pagados durante la Administración Arias Sánchez, del 8-5-2006 al 7-5-2010.                                                                                </t>
  </si>
  <si>
    <t>Región Central: Número y Monto de BFV pagados durante la Administración Arias Sánchez, del 8-5-2006 al 7-5-2010.</t>
  </si>
  <si>
    <t xml:space="preserve">Costa Rica: Número y Monto de BFV pagados durante la Administración Arias Sánchez, del 8-5-2006 al 7-5-2010.                                                                                                                                                        </t>
  </si>
  <si>
    <t>Costa Rica: Número y Monto de BFV pagados durante la Administración Arias Sánchez,                                                                          del 8-5-2006 al 7-5-2010, por regiones.</t>
  </si>
  <si>
    <t>Región Chorotega: Número y Monto de BFV pagados durante la Administración Arias Sánchez,  del 8-5-2006 al 7-5-2010.</t>
  </si>
  <si>
    <t xml:space="preserve">Región Pacífico Central: Número y Monto de BFV pagados durante la Administración Arias Sánchez, del 8-5-2006 al 7-5-2010.                                                                                </t>
  </si>
  <si>
    <t xml:space="preserve">Región Huetar Atlántica: Número y Monto de BFV pagados durante la Administración Arias Sánchez, del 8-5-2006 al 7-5-2010.                                                                                </t>
  </si>
  <si>
    <t xml:space="preserve">Región Huetar Norte: Número y Monto de BFV pagados durante la Administración Arias Sánchez, del 8-5-2006 al 7-5-2010.                                                                                                                                                        </t>
  </si>
  <si>
    <t xml:space="preserve">Bonos pagados por estrato durante la Administración Arias del 8-5-2006 al 7-5-2010. </t>
  </si>
  <si>
    <t>Bonos pagados por estrato durante la Administración Arias Sánchez del 8-5-2006 al 7-5-2010 (Peso relativo).</t>
  </si>
  <si>
    <t>Bonos pagados por provincia durante la Administración Arias del 8-5-2006 al 7-5-2010.</t>
  </si>
  <si>
    <t>Bonos pagados por provincia durante la Administración Arias del 8-5-2006 al 7-5-2010. (Peso relativo).</t>
  </si>
  <si>
    <t xml:space="preserve">Bonos pagados por propósito del 8-5-2006 al 7-5-2010. </t>
  </si>
  <si>
    <t>Bonos pagados por propósito durante la Administración Arias Sánchez del 8-5-2006 al 7-5-2010 (Peso relativo).</t>
  </si>
  <si>
    <t>Bonos pagados por modalidad de presupuesto durante la Administración Arias del 8-5-2006 al 7-5-2010.</t>
  </si>
  <si>
    <t>Bonos pagados por modalidad  de presupuesto durante la Administración Arias del 8-5-2006 al 7-5-2010. (Peso relativo).</t>
  </si>
  <si>
    <t>Administración Arias: Los 15 cantones con mayor y con menor número de BFV pagados durante el período 8-5-2006 al 7-5-2010.</t>
  </si>
  <si>
    <t>Talamanca es el cantón que cuenta con el IDS más bajo del país (0,0), por lo que es de esperarse el otorgamiento de un mayor número de BFV (a pesar de que se halla entre los 15 más favorecidos), si se le compara con los 10 primeros cantones.</t>
  </si>
  <si>
    <t>Entre los cantones menos beneficiados con el BFV destacan Dota y Aguirre, ya que sólo contaron con el 0,18% de los BFV pagados por la Administración Arias, a pesar de tener un IDS inferior a 30. Esto acusa el requerimiento de una selección más efectiva de las variables y de los criterios técnicos, utilizados para priorizar las necesidades de vivienda de todo el país.</t>
  </si>
  <si>
    <t xml:space="preserve">La región Central captó el 36,9% de los bonos otorgados, seguida por la Brunca que se benefició del 17,4%; mientras que la región Chorotega y la Pacífico Central fueron las menos favorecidas, con el 11,3% y el 6,8%, respectivamente (a pesar de ser dos de las regiones más pobres del país).  </t>
  </si>
  <si>
    <t>El 36,3% de los BFV fue otorgado a Turrialba, San Ramón, Heredia, Cartago y Puriscal. Además, cabe señalar que no se le otorgó ningún bono al distrito Llanuras del Gaspar.</t>
  </si>
  <si>
    <t xml:space="preserve">El 51,3% de los bonos benefició a Nicoya, Santa Cruz y Carrillo. </t>
  </si>
  <si>
    <t>El 86,9% de los bonos fue canalizado a Puntarenas, Esparza, Orotina y Parrita.</t>
  </si>
  <si>
    <t>Pérez Zeledón, Buenos Aires y Coto Brus recibieron el 82,2% de los bonos pagados.</t>
  </si>
  <si>
    <t>El 90,4% de los bonos fue canalizado a Pococí, Guácimo, Talamanca y Siquirres.</t>
  </si>
  <si>
    <t>El 66,8% de los bonos fue destinado a San Carlos y Sarapiquí.</t>
  </si>
  <si>
    <t>Durante la Administración Arias, el 97,3% de los fondos fue destinado a los estratos 1 y 2,  por tratarse de las familias con menores ingresos (clase baja); lo cual evidencia un buen grado de focalización, al menos en términos de estratos socioeconómicos, ya que no implica, necesariamente, que exista una adecuada priorización técnica (consideración de otras variables, también, relevantes).</t>
  </si>
  <si>
    <t xml:space="preserve">Con respecto a las provincias más y menos favorecidas por la Administración Arias, valga destacar que Alajuela fue la provincia que más inversión captó en materia de BFV (un 21,2% del total); en tanto que Heredia fue la menos beneficiada con dicho subsidio (un 4,2% del total), lo cual se debe a que muchos de sus cantones se hallan entre los más desarrollados del país.  Además de Alajuela, se vieron muy favorecidas las provincias de Puntarenas y San José, con el 17,8% y el 17,6% de los fondos, respectivamente; sin embargo, sería recomendable enfocar un poco más la atención en Guanacaste y Limón, por tratarse de dos de las provincias con mayores problemas de pobreza en el país.  </t>
  </si>
  <si>
    <t xml:space="preserve">Con respecto a la inversión realizada por la Administración Arias, cabe destacar que el 67,1% de los fondos fue destinado a la Construcción en lote propio, seguido de lejos por el propósito de Compra de vivienda existente (con un 15,8%); lo cual se debe, en gran medida, al hecho de que el precio de los terrenos en la actualidad es muy alto, sobre todo, en la zona metropolitana urbana. Por otra parte, se recomienda la intensificación en el otorgamiento de bonos al propósito de RAM, ya que éste coadyuva a reducir el componente más alto del déficit habitacional, que es el cualitativo (hacinamiento y mal estado físico de la vivienda). </t>
  </si>
  <si>
    <t xml:space="preserve">En relación con las modalidades de "Erradicación de tugurios" y de "Extrema necesidad", se destinó a ambos rubros un 19,9% del monto total invertido. Además, por estar contempladas en el Artículo 59 de la Ley del SFNV (subsidio a las clases sociales más pobres y vulnerables del país), se podría adicionar a estas dos modalidades, la de "Adulto Mayor" y la de "Discapacitado", llegando a un porcentaje total de inversión del 28,3%. En este sentido, valga acotar que la erradicación de precarios y tugurios enfrenta una serie de dificultades administrativas (burocráticas), legales (permisos), técnicas y socioculturales, que atrasan o, incluso,  imposibilitan la realización de este tipo de proyectos.  Por otra parte, el 68,9% del desembolso en bonos se dirigió a la modalidad "Regular". </t>
  </si>
  <si>
    <t>El 55,1% de los BFV pagados se destinó a 15 cantones, de los cuales 13 cuentan con un IDS inferior a 50 y con un promedio de 27,5; lo cual indica un buen nivel de focalización, pero aún insuficiente (por ejemplo, San Ramón tiene un IDS muy superior a Talamanca y, sin embargo, se le otorgó 579 bonos más que a este último cantón).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</si>
</sst>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
    <numFmt numFmtId="168" formatCode="0.0000000"/>
    <numFmt numFmtId="169" formatCode="0.000000"/>
    <numFmt numFmtId="170" formatCode="0.00000"/>
    <numFmt numFmtId="171" formatCode="0.0"/>
    <numFmt numFmtId="172" formatCode="#,##0.0\ _€"/>
    <numFmt numFmtId="173" formatCode="0.0%"/>
    <numFmt numFmtId="174" formatCode="#,##0______"/>
    <numFmt numFmtId="175" formatCode="#,##0;[Red]#,##0"/>
    <numFmt numFmtId="176" formatCode="#,##0.0;[Red]#,##0.0"/>
    <numFmt numFmtId="177" formatCode="#,##0.00;[Red]#,##0.00"/>
    <numFmt numFmtId="178" formatCode="#,##0.000;[Red]#,##0.000"/>
    <numFmt numFmtId="179" formatCode="#,##0.0000;[Red]#,##0.0000"/>
    <numFmt numFmtId="180" formatCode="0.00000000"/>
    <numFmt numFmtId="181" formatCode="#,##0.0000"/>
    <numFmt numFmtId="182" formatCode="#,##0.0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_);_(* \(#,##0\);_(* &quot;-&quot;??_);_(@_)"/>
    <numFmt numFmtId="188" formatCode="0.0000000000"/>
    <numFmt numFmtId="189" formatCode="0.00000000000"/>
    <numFmt numFmtId="190" formatCode="0.000000000000"/>
    <numFmt numFmtId="191" formatCode="0.000000000"/>
  </numFmts>
  <fonts count="71">
    <font>
      <sz val="10"/>
      <name val="Arial"/>
      <family val="0"/>
    </font>
    <font>
      <b/>
      <sz val="10"/>
      <name val="Tahoma"/>
      <family val="2"/>
    </font>
    <font>
      <sz val="10"/>
      <name val="Tahoma"/>
      <family val="2"/>
    </font>
    <font>
      <b/>
      <sz val="9"/>
      <name val="Tahoma"/>
      <family val="2"/>
    </font>
    <font>
      <sz val="8"/>
      <name val="Tahoma"/>
      <family val="2"/>
    </font>
    <font>
      <sz val="9"/>
      <name val="Tahoma"/>
      <family val="2"/>
    </font>
    <font>
      <sz val="8"/>
      <name val="Arial"/>
      <family val="2"/>
    </font>
    <font>
      <b/>
      <sz val="8"/>
      <name val="Tahoma"/>
      <family val="2"/>
    </font>
    <font>
      <sz val="6"/>
      <name val="Tahoma"/>
      <family val="2"/>
    </font>
    <font>
      <b/>
      <sz val="10"/>
      <name val="Arial"/>
      <family val="2"/>
    </font>
    <font>
      <b/>
      <sz val="9"/>
      <name val="Arial"/>
      <family val="2"/>
    </font>
    <font>
      <b/>
      <sz val="11"/>
      <name val="Arial"/>
      <family val="2"/>
    </font>
    <font>
      <u val="single"/>
      <sz val="10"/>
      <color indexed="12"/>
      <name val="Arial"/>
      <family val="2"/>
    </font>
    <font>
      <u val="single"/>
      <sz val="10"/>
      <color indexed="36"/>
      <name val="Arial"/>
      <family val="2"/>
    </font>
    <font>
      <b/>
      <sz val="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Tahoma"/>
      <family val="2"/>
    </font>
    <font>
      <b/>
      <sz val="9"/>
      <color indexed="8"/>
      <name val="Tahoma"/>
      <family val="2"/>
    </font>
    <font>
      <sz val="8"/>
      <color indexed="8"/>
      <name val="Tahoma"/>
      <family val="2"/>
    </font>
    <font>
      <b/>
      <sz val="10"/>
      <color indexed="8"/>
      <name val="Tahoma"/>
      <family val="2"/>
    </font>
    <font>
      <sz val="12"/>
      <color indexed="8"/>
      <name val="Arial"/>
      <family val="0"/>
    </font>
    <font>
      <sz val="8"/>
      <color indexed="8"/>
      <name val="Arial"/>
      <family val="0"/>
    </font>
    <font>
      <b/>
      <sz val="9.25"/>
      <color indexed="8"/>
      <name val="Arial"/>
      <family val="0"/>
    </font>
    <font>
      <b/>
      <sz val="9"/>
      <color indexed="46"/>
      <name val="Arial"/>
      <family val="0"/>
    </font>
    <font>
      <b/>
      <sz val="7"/>
      <color indexed="8"/>
      <name val="Arial"/>
      <family val="0"/>
    </font>
    <font>
      <sz val="10"/>
      <color indexed="8"/>
      <name val="Calibri"/>
      <family val="0"/>
    </font>
    <font>
      <sz val="8"/>
      <color indexed="8"/>
      <name val="Calibri"/>
      <family val="0"/>
    </font>
    <font>
      <b/>
      <sz val="8"/>
      <color indexed="8"/>
      <name val="Calibri"/>
      <family val="0"/>
    </font>
    <font>
      <b/>
      <sz val="9"/>
      <color indexed="8"/>
      <name val="Calibri"/>
      <family val="0"/>
    </font>
    <font>
      <sz val="8.45"/>
      <color indexed="8"/>
      <name val="Calibri"/>
      <family val="0"/>
    </font>
    <font>
      <b/>
      <sz val="9"/>
      <color indexed="8"/>
      <name val="Arial"/>
      <family val="0"/>
    </font>
    <font>
      <sz val="7"/>
      <color indexed="8"/>
      <name val="Calibri"/>
      <family val="0"/>
    </font>
    <font>
      <sz val="6"/>
      <color indexed="8"/>
      <name val="Calibri"/>
      <family val="0"/>
    </font>
    <font>
      <sz val="6.7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Tahoma"/>
      <family val="2"/>
    </font>
    <font>
      <b/>
      <sz val="9"/>
      <color theme="1"/>
      <name val="Tahoma"/>
      <family val="2"/>
    </font>
    <font>
      <b/>
      <sz val="10"/>
      <color theme="1"/>
      <name val="Tahoma"/>
      <family val="2"/>
    </font>
    <font>
      <sz val="8"/>
      <color theme="1"/>
      <name val="Tahom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gradientFill degree="90">
        <stop position="0">
          <color theme="0"/>
        </stop>
        <stop position="1">
          <color theme="8" tint="0.40000998973846436"/>
        </stop>
      </gradientFill>
    </fill>
    <fill>
      <gradientFill degree="90">
        <stop position="0">
          <color theme="0"/>
        </stop>
        <stop position="1">
          <color theme="8" tint="0.40000998973846436"/>
        </stop>
      </gradientFill>
    </fill>
    <fill>
      <gradientFill degree="90">
        <stop position="0">
          <color theme="0"/>
        </stop>
        <stop position="1">
          <color theme="8" tint="0.40000998973846436"/>
        </stop>
      </gradientFill>
    </fill>
    <fill>
      <gradientFill degree="90">
        <stop position="0">
          <color theme="0"/>
        </stop>
        <stop position="1">
          <color theme="8" tint="0.4000099897384643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rgb="FF66FF33"/>
        </stop>
      </gradientFill>
    </fill>
    <fill>
      <gradientFill degree="90">
        <stop position="0">
          <color theme="0"/>
        </stop>
        <stop position="1">
          <color rgb="FF66FF33"/>
        </stop>
      </gradientFill>
    </fill>
    <fill>
      <gradientFill degree="90">
        <stop position="0">
          <color theme="0"/>
        </stop>
        <stop position="1">
          <color rgb="FF66FF33"/>
        </stop>
      </gradient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50" fillId="0" borderId="0">
      <alignment/>
      <protection/>
    </xf>
    <xf numFmtId="0" fontId="0" fillId="32" borderId="4" applyNumberFormat="0" applyFont="0" applyAlignment="0" applyProtection="0"/>
    <xf numFmtId="9" fontId="0" fillId="0" borderId="0" applyFont="0" applyFill="0" applyBorder="0" applyAlignment="0" applyProtection="0"/>
    <xf numFmtId="9" fontId="5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25">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3" fillId="0" borderId="10" xfId="0" applyFont="1" applyBorder="1" applyAlignment="1">
      <alignment/>
    </xf>
    <xf numFmtId="0" fontId="3" fillId="0" borderId="10" xfId="0" applyFont="1" applyBorder="1" applyAlignment="1">
      <alignment horizontal="center" vertical="center" wrapText="1"/>
    </xf>
    <xf numFmtId="4" fontId="4" fillId="0" borderId="0" xfId="0" applyNumberFormat="1" applyFont="1" applyAlignment="1">
      <alignment/>
    </xf>
    <xf numFmtId="0" fontId="1" fillId="0" borderId="0" xfId="0" applyFont="1" applyAlignment="1">
      <alignment horizontal="center" vertical="center" wrapText="1"/>
    </xf>
    <xf numFmtId="3" fontId="5" fillId="0" borderId="0" xfId="0" applyNumberFormat="1" applyFont="1" applyAlignment="1">
      <alignment horizontal="center" vertical="center" wrapText="1"/>
    </xf>
    <xf numFmtId="2" fontId="0" fillId="0" borderId="0" xfId="0" applyNumberFormat="1" applyAlignment="1">
      <alignment/>
    </xf>
    <xf numFmtId="4" fontId="0" fillId="0" borderId="0" xfId="0" applyNumberFormat="1" applyAlignment="1">
      <alignment/>
    </xf>
    <xf numFmtId="0" fontId="0" fillId="0" borderId="0" xfId="0" applyFont="1" applyAlignment="1">
      <alignment/>
    </xf>
    <xf numFmtId="4" fontId="3" fillId="0" borderId="0" xfId="0" applyNumberFormat="1" applyFont="1" applyBorder="1" applyAlignment="1">
      <alignment/>
    </xf>
    <xf numFmtId="164" fontId="0" fillId="0" borderId="0" xfId="0" applyNumberFormat="1" applyAlignment="1">
      <alignment/>
    </xf>
    <xf numFmtId="0" fontId="2" fillId="0" borderId="0" xfId="0" applyFont="1" applyAlignment="1">
      <alignment/>
    </xf>
    <xf numFmtId="0" fontId="2" fillId="0" borderId="0" xfId="53" applyFont="1">
      <alignment/>
      <protection/>
    </xf>
    <xf numFmtId="0" fontId="4" fillId="0" borderId="11" xfId="53" applyFont="1" applyBorder="1" applyAlignment="1">
      <alignment/>
      <protection/>
    </xf>
    <xf numFmtId="171" fontId="2" fillId="0" borderId="0" xfId="53" applyNumberFormat="1" applyFont="1">
      <alignment/>
      <protection/>
    </xf>
    <xf numFmtId="0" fontId="2" fillId="0" borderId="12" xfId="53" applyFont="1" applyBorder="1">
      <alignment/>
      <protection/>
    </xf>
    <xf numFmtId="0" fontId="5" fillId="0" borderId="0" xfId="53" applyFont="1" applyBorder="1" applyAlignment="1">
      <alignment vertical="justify" wrapText="1"/>
      <protection/>
    </xf>
    <xf numFmtId="10" fontId="2" fillId="0" borderId="0" xfId="53" applyNumberFormat="1" applyFont="1">
      <alignment/>
      <protection/>
    </xf>
    <xf numFmtId="0" fontId="2" fillId="0" borderId="13" xfId="53" applyFont="1" applyBorder="1">
      <alignment/>
      <protection/>
    </xf>
    <xf numFmtId="0" fontId="4" fillId="0" borderId="11" xfId="53" applyFont="1" applyBorder="1" applyAlignment="1">
      <alignment horizontal="center" vertical="center" wrapText="1"/>
      <protection/>
    </xf>
    <xf numFmtId="0" fontId="7" fillId="0" borderId="0" xfId="53" applyFont="1" applyBorder="1" applyAlignment="1">
      <alignment horizontal="left"/>
      <protection/>
    </xf>
    <xf numFmtId="0" fontId="7" fillId="0" borderId="0" xfId="53" applyFont="1" applyFill="1" applyBorder="1" applyAlignment="1">
      <alignment horizontal="left"/>
      <protection/>
    </xf>
    <xf numFmtId="0" fontId="4" fillId="0" borderId="0" xfId="53" applyFont="1" applyBorder="1">
      <alignment/>
      <protection/>
    </xf>
    <xf numFmtId="3" fontId="4" fillId="0" borderId="0" xfId="53" applyNumberFormat="1" applyFont="1" applyBorder="1" applyAlignment="1">
      <alignment horizontal="center"/>
      <protection/>
    </xf>
    <xf numFmtId="10" fontId="7" fillId="0" borderId="11" xfId="53" applyNumberFormat="1" applyFont="1" applyBorder="1" applyAlignment="1">
      <alignment horizontal="center"/>
      <protection/>
    </xf>
    <xf numFmtId="0" fontId="4" fillId="0" borderId="11" xfId="53" applyFont="1" applyFill="1" applyBorder="1" applyAlignment="1">
      <alignment horizontal="center" vertical="center" wrapText="1"/>
      <protection/>
    </xf>
    <xf numFmtId="0" fontId="4" fillId="0" borderId="11" xfId="0" applyFont="1" applyBorder="1" applyAlignment="1">
      <alignment/>
    </xf>
    <xf numFmtId="10" fontId="4" fillId="0" borderId="11" xfId="56" applyNumberFormat="1" applyFont="1" applyBorder="1" applyAlignment="1">
      <alignment horizontal="center"/>
    </xf>
    <xf numFmtId="0" fontId="4" fillId="0" borderId="11" xfId="53" applyFont="1" applyBorder="1">
      <alignment/>
      <protection/>
    </xf>
    <xf numFmtId="3" fontId="4" fillId="0" borderId="11" xfId="53" applyNumberFormat="1" applyFont="1" applyBorder="1" applyAlignment="1">
      <alignment horizontal="center"/>
      <protection/>
    </xf>
    <xf numFmtId="10" fontId="4" fillId="0" borderId="0" xfId="56" applyNumberFormat="1" applyFont="1" applyBorder="1" applyAlignment="1">
      <alignment horizontal="center"/>
    </xf>
    <xf numFmtId="0" fontId="8" fillId="0" borderId="0" xfId="0" applyFont="1" applyAlignment="1">
      <alignment/>
    </xf>
    <xf numFmtId="164" fontId="2" fillId="0" borderId="0" xfId="53" applyNumberFormat="1" applyFont="1">
      <alignment/>
      <protection/>
    </xf>
    <xf numFmtId="0" fontId="4" fillId="0" borderId="0" xfId="0" applyFont="1" applyFill="1" applyAlignment="1">
      <alignment horizontal="center"/>
    </xf>
    <xf numFmtId="3" fontId="3" fillId="0" borderId="0" xfId="0" applyNumberFormat="1" applyFont="1" applyBorder="1" applyAlignment="1">
      <alignment horizontal="center"/>
    </xf>
    <xf numFmtId="164" fontId="4" fillId="0" borderId="0" xfId="53" applyNumberFormat="1" applyFont="1" applyBorder="1" applyAlignment="1">
      <alignment horizontal="center"/>
      <protection/>
    </xf>
    <xf numFmtId="3" fontId="4" fillId="0" borderId="0" xfId="53" applyNumberFormat="1" applyFont="1" applyFill="1" applyBorder="1" applyAlignment="1">
      <alignment horizontal="center"/>
      <protection/>
    </xf>
    <xf numFmtId="164" fontId="4" fillId="0" borderId="0" xfId="53" applyNumberFormat="1" applyFont="1" applyFill="1" applyBorder="1" applyAlignment="1">
      <alignment horizontal="center"/>
      <protection/>
    </xf>
    <xf numFmtId="10" fontId="4" fillId="0" borderId="0" xfId="53" applyNumberFormat="1" applyFont="1" applyFill="1" applyBorder="1" applyAlignment="1">
      <alignment horizontal="center"/>
      <protection/>
    </xf>
    <xf numFmtId="10" fontId="4" fillId="0" borderId="11" xfId="53" applyNumberFormat="1" applyFont="1" applyFill="1" applyBorder="1" applyAlignment="1">
      <alignment horizontal="center"/>
      <protection/>
    </xf>
    <xf numFmtId="0" fontId="3" fillId="0" borderId="0" xfId="53" applyFont="1" applyBorder="1">
      <alignment/>
      <protection/>
    </xf>
    <xf numFmtId="3" fontId="3" fillId="0" borderId="0" xfId="53" applyNumberFormat="1" applyFont="1" applyBorder="1" applyAlignment="1">
      <alignment horizontal="center"/>
      <protection/>
    </xf>
    <xf numFmtId="10" fontId="3" fillId="0" borderId="0" xfId="53" applyNumberFormat="1" applyFont="1" applyBorder="1" applyAlignment="1">
      <alignment horizontal="center"/>
      <protection/>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5" fillId="0" borderId="17"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9" xfId="0" applyFont="1" applyBorder="1" applyAlignment="1">
      <alignment horizontal="left"/>
    </xf>
    <xf numFmtId="0" fontId="5" fillId="0" borderId="11" xfId="0" applyFont="1" applyBorder="1" applyAlignment="1">
      <alignment horizontal="left"/>
    </xf>
    <xf numFmtId="0" fontId="5" fillId="0" borderId="20" xfId="0" applyFont="1" applyBorder="1" applyAlignment="1">
      <alignment horizontal="left"/>
    </xf>
    <xf numFmtId="3" fontId="2" fillId="0" borderId="0" xfId="53" applyNumberFormat="1" applyFont="1">
      <alignment/>
      <protection/>
    </xf>
    <xf numFmtId="3" fontId="0" fillId="0" borderId="0" xfId="0" applyNumberFormat="1" applyAlignment="1">
      <alignment/>
    </xf>
    <xf numFmtId="3" fontId="4" fillId="0" borderId="0" xfId="53" applyNumberFormat="1" applyFont="1" applyBorder="1" applyAlignment="1">
      <alignment horizontal="center" vertical="center"/>
      <protection/>
    </xf>
    <xf numFmtId="10" fontId="2" fillId="0" borderId="0" xfId="0" applyNumberFormat="1" applyFont="1" applyAlignment="1">
      <alignment/>
    </xf>
    <xf numFmtId="0" fontId="4" fillId="0" borderId="0" xfId="0" applyFont="1" applyBorder="1" applyAlignment="1">
      <alignment horizontal="left"/>
    </xf>
    <xf numFmtId="3" fontId="3" fillId="33" borderId="10" xfId="0" applyNumberFormat="1" applyFont="1" applyFill="1" applyBorder="1" applyAlignment="1">
      <alignment horizontal="center"/>
    </xf>
    <xf numFmtId="0" fontId="7" fillId="33" borderId="0" xfId="53" applyFont="1" applyFill="1" applyBorder="1" applyAlignment="1">
      <alignment horizontal="left"/>
      <protection/>
    </xf>
    <xf numFmtId="3" fontId="4" fillId="33" borderId="0" xfId="53" applyNumberFormat="1" applyFont="1" applyFill="1" applyBorder="1" applyAlignment="1">
      <alignment horizontal="center"/>
      <protection/>
    </xf>
    <xf numFmtId="164" fontId="4" fillId="33" borderId="0" xfId="53" applyNumberFormat="1" applyFont="1" applyFill="1" applyBorder="1" applyAlignment="1">
      <alignment horizontal="center"/>
      <protection/>
    </xf>
    <xf numFmtId="10" fontId="4" fillId="33" borderId="0" xfId="53" applyNumberFormat="1" applyFont="1" applyFill="1" applyBorder="1" applyAlignment="1">
      <alignment horizontal="center"/>
      <protection/>
    </xf>
    <xf numFmtId="3" fontId="7" fillId="0" borderId="11" xfId="53" applyNumberFormat="1" applyFont="1" applyBorder="1" applyAlignment="1">
      <alignment horizontal="center"/>
      <protection/>
    </xf>
    <xf numFmtId="164" fontId="7" fillId="0" borderId="11" xfId="53" applyNumberFormat="1" applyFont="1" applyBorder="1" applyAlignment="1">
      <alignment horizontal="center"/>
      <protection/>
    </xf>
    <xf numFmtId="0" fontId="7" fillId="0" borderId="11" xfId="53" applyFont="1" applyBorder="1">
      <alignment/>
      <protection/>
    </xf>
    <xf numFmtId="3" fontId="4" fillId="0" borderId="11" xfId="53" applyNumberFormat="1" applyFont="1" applyFill="1" applyBorder="1" applyAlignment="1">
      <alignment horizontal="center"/>
      <protection/>
    </xf>
    <xf numFmtId="164" fontId="4" fillId="0" borderId="11" xfId="53" applyNumberFormat="1" applyFont="1" applyFill="1" applyBorder="1" applyAlignment="1">
      <alignment horizontal="center"/>
      <protection/>
    </xf>
    <xf numFmtId="0" fontId="4" fillId="0" borderId="11" xfId="0" applyFont="1" applyBorder="1" applyAlignment="1">
      <alignment horizontal="left" vertical="center" wrapText="1"/>
    </xf>
    <xf numFmtId="3" fontId="4" fillId="0" borderId="11" xfId="0" applyNumberFormat="1" applyFont="1" applyBorder="1" applyAlignment="1">
      <alignment horizontal="center" vertical="center"/>
    </xf>
    <xf numFmtId="0" fontId="4" fillId="0" borderId="0" xfId="0" applyFont="1" applyBorder="1" applyAlignment="1">
      <alignment horizontal="left" vertical="center" wrapText="1"/>
    </xf>
    <xf numFmtId="3" fontId="4" fillId="0" borderId="0" xfId="0" applyNumberFormat="1" applyFont="1" applyAlignment="1">
      <alignment horizontal="center"/>
    </xf>
    <xf numFmtId="3" fontId="4" fillId="0" borderId="0" xfId="0" applyNumberFormat="1" applyFont="1" applyFill="1" applyAlignment="1">
      <alignment horizontal="center"/>
    </xf>
    <xf numFmtId="10" fontId="0" fillId="0" borderId="0" xfId="56" applyNumberFormat="1" applyFont="1" applyAlignment="1">
      <alignment/>
    </xf>
    <xf numFmtId="0" fontId="4" fillId="0" borderId="17" xfId="53" applyFont="1" applyBorder="1" applyAlignment="1">
      <alignment horizontal="left"/>
      <protection/>
    </xf>
    <xf numFmtId="0" fontId="4" fillId="0" borderId="0" xfId="53" applyFont="1" applyBorder="1" applyAlignment="1">
      <alignment horizontal="left"/>
      <protection/>
    </xf>
    <xf numFmtId="0" fontId="4" fillId="0" borderId="17" xfId="0" applyFont="1" applyBorder="1" applyAlignment="1">
      <alignment horizontal="left"/>
    </xf>
    <xf numFmtId="0" fontId="4" fillId="0" borderId="0" xfId="53" applyFont="1" applyBorder="1" applyAlignment="1">
      <alignment/>
      <protection/>
    </xf>
    <xf numFmtId="0" fontId="2" fillId="0" borderId="0" xfId="0" applyFont="1" applyBorder="1" applyAlignment="1">
      <alignment/>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10" fontId="2" fillId="0" borderId="0" xfId="0" applyNumberFormat="1" applyFont="1" applyBorder="1" applyAlignment="1">
      <alignment/>
    </xf>
    <xf numFmtId="3" fontId="4" fillId="0" borderId="0" xfId="0" applyNumberFormat="1" applyFont="1" applyAlignment="1">
      <alignment/>
    </xf>
    <xf numFmtId="3" fontId="3" fillId="33" borderId="10" xfId="0" applyNumberFormat="1" applyFont="1" applyFill="1" applyBorder="1" applyAlignment="1">
      <alignment/>
    </xf>
    <xf numFmtId="3" fontId="3" fillId="33" borderId="10" xfId="0" applyNumberFormat="1" applyFont="1" applyFill="1" applyBorder="1" applyAlignment="1">
      <alignment horizontal="right"/>
    </xf>
    <xf numFmtId="3" fontId="7" fillId="0" borderId="0" xfId="53" applyNumberFormat="1" applyFont="1" applyFill="1" applyBorder="1" applyAlignment="1">
      <alignment horizontal="left"/>
      <protection/>
    </xf>
    <xf numFmtId="3" fontId="7" fillId="0" borderId="11" xfId="53" applyNumberFormat="1" applyFont="1" applyFill="1" applyBorder="1" applyAlignment="1">
      <alignment horizontal="left"/>
      <protection/>
    </xf>
    <xf numFmtId="10" fontId="4" fillId="0" borderId="19" xfId="53" applyNumberFormat="1" applyFont="1" applyBorder="1" applyAlignment="1">
      <alignment horizontal="center"/>
      <protection/>
    </xf>
    <xf numFmtId="10" fontId="4" fillId="0" borderId="19" xfId="53" applyNumberFormat="1" applyFont="1" applyFill="1" applyBorder="1" applyAlignment="1">
      <alignment horizontal="center"/>
      <protection/>
    </xf>
    <xf numFmtId="182" fontId="2" fillId="0" borderId="0" xfId="53" applyNumberFormat="1" applyFont="1">
      <alignment/>
      <protection/>
    </xf>
    <xf numFmtId="3" fontId="4" fillId="0" borderId="0" xfId="0" applyNumberFormat="1" applyFont="1" applyBorder="1" applyAlignment="1">
      <alignment horizontal="center" vertical="center"/>
    </xf>
    <xf numFmtId="0" fontId="4" fillId="0" borderId="17" xfId="0" applyFont="1" applyBorder="1" applyAlignment="1">
      <alignment/>
    </xf>
    <xf numFmtId="3" fontId="4" fillId="0" borderId="17" xfId="0" applyNumberFormat="1" applyFont="1" applyBorder="1" applyAlignment="1">
      <alignment horizontal="center" vertical="center"/>
    </xf>
    <xf numFmtId="10" fontId="4" fillId="0" borderId="17" xfId="56" applyNumberFormat="1" applyFont="1" applyBorder="1" applyAlignment="1">
      <alignment horizontal="center"/>
    </xf>
    <xf numFmtId="0" fontId="4" fillId="0" borderId="0" xfId="53" applyFont="1" applyBorder="1" applyAlignment="1">
      <alignment horizontal="center" vertical="center" wrapText="1"/>
      <protection/>
    </xf>
    <xf numFmtId="0" fontId="4" fillId="0" borderId="0" xfId="53" applyFont="1" applyFill="1" applyBorder="1" applyAlignment="1">
      <alignment horizontal="center" vertical="center" wrapText="1"/>
      <protection/>
    </xf>
    <xf numFmtId="0" fontId="4" fillId="0" borderId="17" xfId="53" applyFont="1" applyBorder="1">
      <alignment/>
      <protection/>
    </xf>
    <xf numFmtId="3" fontId="4" fillId="0" borderId="17" xfId="53" applyNumberFormat="1" applyFont="1" applyBorder="1" applyAlignment="1">
      <alignment horizontal="center"/>
      <protection/>
    </xf>
    <xf numFmtId="3" fontId="4" fillId="0" borderId="11" xfId="53" applyNumberFormat="1" applyFont="1" applyBorder="1" applyAlignment="1">
      <alignment horizontal="center" vertical="center"/>
      <protection/>
    </xf>
    <xf numFmtId="3" fontId="4" fillId="0" borderId="17" xfId="0" applyNumberFormat="1" applyFont="1" applyBorder="1" applyAlignment="1">
      <alignment horizontal="center"/>
    </xf>
    <xf numFmtId="3" fontId="3" fillId="0" borderId="21" xfId="53" applyNumberFormat="1" applyFont="1" applyBorder="1" applyAlignment="1">
      <alignment horizontal="left"/>
      <protection/>
    </xf>
    <xf numFmtId="3" fontId="3" fillId="0" borderId="10" xfId="53" applyNumberFormat="1" applyFont="1" applyBorder="1" applyAlignment="1">
      <alignment horizontal="center"/>
      <protection/>
    </xf>
    <xf numFmtId="10" fontId="3" fillId="0" borderId="10" xfId="53" applyNumberFormat="1" applyFont="1" applyBorder="1" applyAlignment="1">
      <alignment horizontal="center"/>
      <protection/>
    </xf>
    <xf numFmtId="0" fontId="5" fillId="0" borderId="0" xfId="0" applyFont="1" applyFill="1" applyAlignment="1">
      <alignment/>
    </xf>
    <xf numFmtId="10" fontId="7" fillId="0" borderId="20" xfId="53" applyNumberFormat="1" applyFont="1" applyBorder="1" applyAlignment="1">
      <alignment horizontal="center"/>
      <protection/>
    </xf>
    <xf numFmtId="10" fontId="4" fillId="0" borderId="20" xfId="53" applyNumberFormat="1" applyFont="1" applyFill="1" applyBorder="1" applyAlignment="1">
      <alignment horizontal="center"/>
      <protection/>
    </xf>
    <xf numFmtId="164" fontId="14" fillId="0" borderId="0" xfId="53" applyNumberFormat="1" applyFont="1" applyBorder="1" applyAlignment="1">
      <alignment horizontal="center"/>
      <protection/>
    </xf>
    <xf numFmtId="3" fontId="4" fillId="0" borderId="0" xfId="0" applyNumberFormat="1" applyFont="1" applyAlignment="1">
      <alignment horizontal="right"/>
    </xf>
    <xf numFmtId="166" fontId="4" fillId="0" borderId="0" xfId="0" applyNumberFormat="1" applyFont="1" applyFill="1" applyAlignment="1">
      <alignment horizontal="center"/>
    </xf>
    <xf numFmtId="0" fontId="5" fillId="0" borderId="17" xfId="0" applyFont="1" applyBorder="1" applyAlignment="1">
      <alignment/>
    </xf>
    <xf numFmtId="170" fontId="0" fillId="0" borderId="0" xfId="0" applyNumberFormat="1" applyAlignment="1">
      <alignment/>
    </xf>
    <xf numFmtId="3" fontId="2" fillId="0" borderId="0" xfId="0" applyNumberFormat="1" applyFont="1" applyAlignment="1">
      <alignment/>
    </xf>
    <xf numFmtId="173" fontId="2" fillId="0" borderId="0" xfId="56" applyNumberFormat="1" applyFont="1" applyAlignment="1">
      <alignment/>
    </xf>
    <xf numFmtId="10" fontId="2" fillId="0" borderId="0" xfId="56" applyNumberFormat="1" applyFont="1" applyAlignment="1">
      <alignment/>
    </xf>
    <xf numFmtId="0" fontId="7" fillId="0" borderId="11" xfId="53" applyFont="1" applyBorder="1" applyAlignment="1">
      <alignment horizontal="left"/>
      <protection/>
    </xf>
    <xf numFmtId="0" fontId="7" fillId="0" borderId="17" xfId="53" applyFont="1" applyFill="1" applyBorder="1" applyAlignment="1">
      <alignment horizontal="left"/>
      <protection/>
    </xf>
    <xf numFmtId="3" fontId="4" fillId="0" borderId="17" xfId="53" applyNumberFormat="1" applyFont="1" applyFill="1" applyBorder="1" applyAlignment="1">
      <alignment horizontal="center"/>
      <protection/>
    </xf>
    <xf numFmtId="164" fontId="4" fillId="0" borderId="17" xfId="53" applyNumberFormat="1" applyFont="1" applyFill="1" applyBorder="1" applyAlignment="1">
      <alignment horizontal="center"/>
      <protection/>
    </xf>
    <xf numFmtId="0" fontId="7" fillId="0" borderId="11" xfId="53" applyFont="1" applyFill="1" applyBorder="1" applyAlignment="1">
      <alignment horizontal="left"/>
      <protection/>
    </xf>
    <xf numFmtId="0" fontId="50" fillId="0" borderId="0" xfId="54">
      <alignment/>
      <protection/>
    </xf>
    <xf numFmtId="0" fontId="67" fillId="0" borderId="15" xfId="54" applyFont="1" applyBorder="1" applyAlignment="1">
      <alignment horizontal="center"/>
      <protection/>
    </xf>
    <xf numFmtId="3" fontId="67" fillId="0" borderId="22" xfId="54" applyNumberFormat="1" applyFont="1" applyBorder="1" applyAlignment="1">
      <alignment horizontal="center"/>
      <protection/>
    </xf>
    <xf numFmtId="3" fontId="67" fillId="0" borderId="23" xfId="54" applyNumberFormat="1" applyFont="1" applyBorder="1" applyAlignment="1">
      <alignment horizontal="center"/>
      <protection/>
    </xf>
    <xf numFmtId="10" fontId="67" fillId="0" borderId="23" xfId="57" applyNumberFormat="1" applyFont="1" applyBorder="1" applyAlignment="1">
      <alignment horizontal="center"/>
    </xf>
    <xf numFmtId="10" fontId="67" fillId="0" borderId="22" xfId="57" applyNumberFormat="1" applyFont="1" applyBorder="1" applyAlignment="1">
      <alignment horizontal="center"/>
    </xf>
    <xf numFmtId="3" fontId="67" fillId="0" borderId="24" xfId="54" applyNumberFormat="1" applyFont="1" applyBorder="1" applyAlignment="1">
      <alignment horizontal="center"/>
      <protection/>
    </xf>
    <xf numFmtId="10" fontId="67" fillId="0" borderId="24" xfId="57" applyNumberFormat="1" applyFont="1" applyBorder="1" applyAlignment="1">
      <alignment horizontal="center"/>
    </xf>
    <xf numFmtId="0" fontId="68" fillId="0" borderId="21" xfId="54" applyFont="1" applyBorder="1" applyAlignment="1">
      <alignment horizontal="center" vertical="center"/>
      <protection/>
    </xf>
    <xf numFmtId="0" fontId="68" fillId="0" borderId="25" xfId="54" applyFont="1" applyBorder="1" applyAlignment="1">
      <alignment horizontal="center" vertical="center" wrapText="1"/>
      <protection/>
    </xf>
    <xf numFmtId="173" fontId="0" fillId="0" borderId="0" xfId="56" applyNumberFormat="1" applyFont="1" applyAlignment="1">
      <alignment/>
    </xf>
    <xf numFmtId="10" fontId="4" fillId="0" borderId="0" xfId="56" applyNumberFormat="1" applyFont="1" applyFill="1" applyBorder="1" applyAlignment="1">
      <alignment horizontal="center"/>
    </xf>
    <xf numFmtId="3" fontId="67" fillId="0" borderId="0" xfId="54" applyNumberFormat="1" applyFont="1" applyBorder="1" applyAlignment="1">
      <alignment horizontal="center"/>
      <protection/>
    </xf>
    <xf numFmtId="0" fontId="68" fillId="0" borderId="23" xfId="54" applyFont="1" applyBorder="1" applyAlignment="1">
      <alignment horizontal="center" vertical="center" wrapText="1"/>
      <protection/>
    </xf>
    <xf numFmtId="3" fontId="67" fillId="0" borderId="14" xfId="54" applyNumberFormat="1" applyFont="1" applyBorder="1" applyAlignment="1">
      <alignment horizontal="center"/>
      <protection/>
    </xf>
    <xf numFmtId="3" fontId="67" fillId="0" borderId="15" xfId="54" applyNumberFormat="1" applyFont="1" applyBorder="1" applyAlignment="1">
      <alignment horizontal="center"/>
      <protection/>
    </xf>
    <xf numFmtId="3" fontId="67" fillId="0" borderId="16" xfId="54" applyNumberFormat="1" applyFont="1" applyBorder="1" applyAlignment="1">
      <alignment horizontal="center"/>
      <protection/>
    </xf>
    <xf numFmtId="0" fontId="68" fillId="0" borderId="23" xfId="54" applyFont="1" applyFill="1" applyBorder="1" applyAlignment="1">
      <alignment horizontal="center" vertical="center" wrapText="1"/>
      <protection/>
    </xf>
    <xf numFmtId="10" fontId="4" fillId="0" borderId="18" xfId="53" applyNumberFormat="1" applyFont="1" applyBorder="1" applyAlignment="1">
      <alignment horizontal="center"/>
      <protection/>
    </xf>
    <xf numFmtId="0" fontId="7" fillId="34" borderId="0" xfId="53" applyFont="1" applyFill="1" applyBorder="1" applyAlignment="1">
      <alignment horizontal="left"/>
      <protection/>
    </xf>
    <xf numFmtId="3" fontId="4" fillId="35" borderId="0" xfId="53" applyNumberFormat="1" applyFont="1" applyFill="1" applyBorder="1" applyAlignment="1">
      <alignment horizontal="center"/>
      <protection/>
    </xf>
    <xf numFmtId="164" fontId="4" fillId="36" borderId="0" xfId="53" applyNumberFormat="1" applyFont="1" applyFill="1" applyBorder="1" applyAlignment="1">
      <alignment horizontal="center"/>
      <protection/>
    </xf>
    <xf numFmtId="10" fontId="4" fillId="37" borderId="19" xfId="53" applyNumberFormat="1" applyFont="1" applyFill="1" applyBorder="1" applyAlignment="1">
      <alignment horizontal="center"/>
      <protection/>
    </xf>
    <xf numFmtId="0" fontId="7" fillId="38" borderId="0" xfId="53" applyFont="1" applyFill="1" applyBorder="1" applyAlignment="1">
      <alignment horizontal="left"/>
      <protection/>
    </xf>
    <xf numFmtId="3" fontId="4" fillId="39" borderId="0" xfId="53" applyNumberFormat="1" applyFont="1" applyFill="1" applyBorder="1" applyAlignment="1">
      <alignment horizontal="center"/>
      <protection/>
    </xf>
    <xf numFmtId="164" fontId="4" fillId="40" borderId="0" xfId="53" applyNumberFormat="1" applyFont="1" applyFill="1" applyBorder="1" applyAlignment="1">
      <alignment horizontal="center"/>
      <protection/>
    </xf>
    <xf numFmtId="10" fontId="4" fillId="41" borderId="19" xfId="53" applyNumberFormat="1" applyFont="1" applyFill="1" applyBorder="1" applyAlignment="1">
      <alignment horizontal="center"/>
      <protection/>
    </xf>
    <xf numFmtId="0" fontId="7" fillId="42" borderId="0" xfId="53" applyFont="1" applyFill="1" applyBorder="1" applyAlignment="1">
      <alignment horizontal="left"/>
      <protection/>
    </xf>
    <xf numFmtId="3" fontId="4" fillId="43" borderId="0" xfId="53" applyNumberFormat="1" applyFont="1" applyFill="1" applyBorder="1" applyAlignment="1">
      <alignment horizontal="center"/>
      <protection/>
    </xf>
    <xf numFmtId="164" fontId="4" fillId="44" borderId="0" xfId="53" applyNumberFormat="1" applyFont="1" applyFill="1" applyBorder="1" applyAlignment="1">
      <alignment horizontal="center"/>
      <protection/>
    </xf>
    <xf numFmtId="10" fontId="4" fillId="45" borderId="0" xfId="53" applyNumberFormat="1" applyFont="1" applyFill="1" applyBorder="1" applyAlignment="1">
      <alignment horizontal="center"/>
      <protection/>
    </xf>
    <xf numFmtId="0" fontId="5" fillId="0" borderId="0" xfId="0" applyFont="1" applyBorder="1" applyAlignment="1">
      <alignment horizontal="left"/>
    </xf>
    <xf numFmtId="0" fontId="5" fillId="0" borderId="19" xfId="0" applyFont="1" applyBorder="1" applyAlignment="1">
      <alignment horizontal="left"/>
    </xf>
    <xf numFmtId="0" fontId="11" fillId="0" borderId="21" xfId="0" applyFont="1" applyBorder="1" applyAlignment="1">
      <alignment horizontal="center"/>
    </xf>
    <xf numFmtId="0" fontId="11" fillId="0" borderId="10" xfId="0" applyFont="1" applyBorder="1" applyAlignment="1">
      <alignment horizontal="center"/>
    </xf>
    <xf numFmtId="0" fontId="11" fillId="0" borderId="26" xfId="0" applyFont="1" applyBorder="1" applyAlignment="1">
      <alignment horizontal="center"/>
    </xf>
    <xf numFmtId="0" fontId="0" fillId="0" borderId="21" xfId="0" applyBorder="1" applyAlignment="1">
      <alignment horizontal="center"/>
    </xf>
    <xf numFmtId="0" fontId="0" fillId="0" borderId="10" xfId="0" applyBorder="1" applyAlignment="1">
      <alignment horizontal="center"/>
    </xf>
    <xf numFmtId="0" fontId="0" fillId="0" borderId="26" xfId="0" applyBorder="1" applyAlignment="1">
      <alignment horizontal="center"/>
    </xf>
    <xf numFmtId="0" fontId="9" fillId="8" borderId="14" xfId="0" applyFont="1" applyFill="1" applyBorder="1" applyAlignment="1">
      <alignment horizontal="center"/>
    </xf>
    <xf numFmtId="0" fontId="9" fillId="8" borderId="17" xfId="0" applyFont="1" applyFill="1" applyBorder="1" applyAlignment="1">
      <alignment horizontal="center"/>
    </xf>
    <xf numFmtId="0" fontId="9" fillId="8" borderId="18" xfId="0" applyFont="1" applyFill="1" applyBorder="1" applyAlignment="1">
      <alignment horizontal="center"/>
    </xf>
    <xf numFmtId="0" fontId="10" fillId="8" borderId="16" xfId="0" applyFont="1" applyFill="1" applyBorder="1" applyAlignment="1">
      <alignment horizontal="center"/>
    </xf>
    <xf numFmtId="0" fontId="10" fillId="8" borderId="11" xfId="0" applyFont="1" applyFill="1" applyBorder="1" applyAlignment="1">
      <alignment horizontal="center"/>
    </xf>
    <xf numFmtId="0" fontId="10" fillId="8" borderId="20" xfId="0" applyFont="1" applyFill="1" applyBorder="1" applyAlignment="1">
      <alignment horizontal="center"/>
    </xf>
    <xf numFmtId="0" fontId="9" fillId="0" borderId="16" xfId="0" applyFont="1" applyBorder="1" applyAlignment="1">
      <alignment horizontal="center"/>
    </xf>
    <xf numFmtId="0" fontId="9" fillId="0" borderId="11" xfId="0" applyFont="1" applyBorder="1" applyAlignment="1">
      <alignment horizontal="center"/>
    </xf>
    <xf numFmtId="0" fontId="9" fillId="0" borderId="20" xfId="0" applyFont="1" applyBorder="1" applyAlignment="1">
      <alignment horizontal="center"/>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4" fillId="0" borderId="10" xfId="0" applyFont="1" applyBorder="1" applyAlignment="1">
      <alignment horizontal="left" vertical="center"/>
    </xf>
    <xf numFmtId="0" fontId="0" fillId="0" borderId="21" xfId="0" applyFont="1" applyBorder="1" applyAlignment="1">
      <alignment horizontal="justify" vertical="center" wrapText="1"/>
    </xf>
    <xf numFmtId="0" fontId="0" fillId="0" borderId="10" xfId="0" applyBorder="1" applyAlignment="1">
      <alignment horizontal="justify" vertical="center"/>
    </xf>
    <xf numFmtId="0" fontId="0" fillId="0" borderId="26" xfId="0" applyBorder="1" applyAlignment="1">
      <alignment horizontal="justify" vertical="center"/>
    </xf>
    <xf numFmtId="0" fontId="4" fillId="0" borderId="10" xfId="0" applyFont="1" applyBorder="1" applyAlignment="1">
      <alignment horizontal="left"/>
    </xf>
    <xf numFmtId="0" fontId="0" fillId="0" borderId="10" xfId="0" applyBorder="1" applyAlignment="1">
      <alignment horizontal="justify" vertical="center" wrapText="1"/>
    </xf>
    <xf numFmtId="0" fontId="0" fillId="0" borderId="26" xfId="0" applyBorder="1" applyAlignment="1">
      <alignment horizontal="justify" vertical="center" wrapText="1"/>
    </xf>
    <xf numFmtId="0" fontId="0" fillId="0" borderId="10" xfId="0" applyFont="1" applyBorder="1" applyAlignment="1">
      <alignment horizontal="justify" vertical="center" wrapText="1"/>
    </xf>
    <xf numFmtId="0" fontId="0" fillId="0" borderId="26" xfId="0" applyFont="1" applyBorder="1" applyAlignment="1">
      <alignment horizontal="justify" vertical="center" wrapText="1"/>
    </xf>
    <xf numFmtId="0" fontId="1" fillId="0" borderId="10" xfId="0" applyFont="1" applyBorder="1" applyAlignment="1">
      <alignment horizontal="center" vertical="center" wrapText="1"/>
    </xf>
    <xf numFmtId="0" fontId="0" fillId="0" borderId="21" xfId="0" applyFont="1" applyBorder="1" applyAlignment="1">
      <alignment horizontal="left"/>
    </xf>
    <xf numFmtId="0" fontId="0" fillId="0" borderId="10" xfId="0" applyFont="1" applyBorder="1" applyAlignment="1">
      <alignment horizontal="left"/>
    </xf>
    <xf numFmtId="0" fontId="0" fillId="0" borderId="26" xfId="0" applyFont="1" applyBorder="1" applyAlignment="1">
      <alignment horizontal="left"/>
    </xf>
    <xf numFmtId="0" fontId="4" fillId="0" borderId="11" xfId="0" applyFont="1" applyBorder="1" applyAlignment="1">
      <alignment horizontal="left"/>
    </xf>
    <xf numFmtId="0" fontId="4" fillId="0" borderId="0" xfId="0" applyFont="1" applyBorder="1" applyAlignment="1">
      <alignment horizontal="center"/>
    </xf>
    <xf numFmtId="0" fontId="7" fillId="0" borderId="10" xfId="0" applyFont="1" applyBorder="1" applyAlignment="1">
      <alignment horizontal="center"/>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justify" vertical="justify" wrapText="1"/>
    </xf>
    <xf numFmtId="0" fontId="4" fillId="0" borderId="10" xfId="0" applyFont="1" applyBorder="1" applyAlignment="1">
      <alignment horizontal="center"/>
    </xf>
    <xf numFmtId="0" fontId="4" fillId="0" borderId="11" xfId="53" applyFont="1" applyBorder="1" applyAlignment="1">
      <alignment horizontal="left"/>
      <protection/>
    </xf>
    <xf numFmtId="0" fontId="7" fillId="0" borderId="17" xfId="53" applyFont="1" applyBorder="1" applyAlignment="1">
      <alignment horizontal="center"/>
      <protection/>
    </xf>
    <xf numFmtId="0" fontId="4" fillId="0" borderId="11" xfId="53" applyFont="1" applyBorder="1" applyAlignment="1">
      <alignment horizontal="center"/>
      <protection/>
    </xf>
    <xf numFmtId="0" fontId="7" fillId="0" borderId="10" xfId="53" applyFont="1" applyBorder="1" applyAlignment="1">
      <alignment horizontal="center"/>
      <protection/>
    </xf>
    <xf numFmtId="0" fontId="4" fillId="0" borderId="17"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4" fillId="0" borderId="10" xfId="53" applyFont="1" applyBorder="1" applyAlignment="1">
      <alignment horizontal="justify" vertical="justify" wrapText="1"/>
      <protection/>
    </xf>
    <xf numFmtId="0" fontId="4" fillId="0" borderId="11" xfId="53" applyFont="1" applyBorder="1" applyAlignment="1">
      <alignment horizontal="center" vertical="center" wrapText="1"/>
      <protection/>
    </xf>
    <xf numFmtId="0" fontId="4" fillId="0" borderId="10" xfId="53" applyFont="1" applyBorder="1" applyAlignment="1">
      <alignment horizontal="left"/>
      <protection/>
    </xf>
    <xf numFmtId="0" fontId="7" fillId="0" borderId="10" xfId="53" applyFont="1" applyBorder="1" applyAlignment="1">
      <alignment horizontal="center" vertical="center"/>
      <protection/>
    </xf>
    <xf numFmtId="0" fontId="2" fillId="0" borderId="0" xfId="53" applyFont="1" applyAlignment="1">
      <alignment horizontal="center"/>
      <protection/>
    </xf>
    <xf numFmtId="0" fontId="4" fillId="0" borderId="10" xfId="53" applyFont="1" applyFill="1" applyBorder="1" applyAlignment="1">
      <alignment horizontal="justify" vertical="justify" wrapText="1"/>
      <protection/>
    </xf>
    <xf numFmtId="0" fontId="7" fillId="0" borderId="10" xfId="53" applyFont="1" applyBorder="1" applyAlignment="1">
      <alignment horizontal="center" vertical="center" wrapText="1"/>
      <protection/>
    </xf>
    <xf numFmtId="0" fontId="5" fillId="0" borderId="10" xfId="53" applyFont="1" applyBorder="1" applyAlignment="1">
      <alignment horizontal="center"/>
      <protection/>
    </xf>
    <xf numFmtId="0" fontId="4" fillId="0" borderId="18" xfId="53" applyFont="1" applyBorder="1" applyAlignment="1">
      <alignment horizontal="center" vertical="center" wrapText="1"/>
      <protection/>
    </xf>
    <xf numFmtId="0" fontId="4" fillId="0" borderId="19" xfId="53" applyFont="1" applyBorder="1" applyAlignment="1">
      <alignment horizontal="center" vertical="center" wrapText="1"/>
      <protection/>
    </xf>
    <xf numFmtId="0" fontId="4" fillId="0" borderId="14" xfId="53" applyFont="1" applyBorder="1" applyAlignment="1">
      <alignment horizontal="center" vertical="center" wrapText="1"/>
      <protection/>
    </xf>
    <xf numFmtId="0" fontId="4" fillId="0" borderId="16"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0" xfId="53" applyFont="1" applyBorder="1" applyAlignment="1">
      <alignment horizontal="justify" vertical="center" wrapText="1"/>
      <protection/>
    </xf>
    <xf numFmtId="0" fontId="4" fillId="0" borderId="11" xfId="53" applyFont="1" applyFill="1" applyBorder="1" applyAlignment="1">
      <alignment horizontal="justify" vertical="center" wrapText="1"/>
      <protection/>
    </xf>
    <xf numFmtId="0" fontId="4" fillId="0" borderId="10" xfId="53" applyFont="1" applyBorder="1" applyAlignment="1">
      <alignment horizontal="center" vertical="center" wrapText="1"/>
      <protection/>
    </xf>
    <xf numFmtId="0" fontId="69" fillId="46" borderId="21" xfId="54" applyFont="1" applyFill="1" applyBorder="1" applyAlignment="1">
      <alignment horizontal="center" vertical="center" wrapText="1"/>
      <protection/>
    </xf>
    <xf numFmtId="0" fontId="69" fillId="47" borderId="10" xfId="54" applyFont="1" applyFill="1" applyBorder="1" applyAlignment="1">
      <alignment horizontal="center" vertical="center" wrapText="1"/>
      <protection/>
    </xf>
    <xf numFmtId="0" fontId="69" fillId="48" borderId="26" xfId="54" applyFont="1" applyFill="1" applyBorder="1" applyAlignment="1">
      <alignment horizontal="center" vertical="center" wrapText="1"/>
      <protection/>
    </xf>
    <xf numFmtId="0" fontId="70" fillId="0" borderId="21" xfId="54" applyFont="1" applyBorder="1" applyAlignment="1">
      <alignment horizontal="left" vertical="center" wrapText="1"/>
      <protection/>
    </xf>
    <xf numFmtId="0" fontId="70" fillId="0" borderId="10" xfId="54" applyFont="1" applyBorder="1" applyAlignment="1">
      <alignment horizontal="left" vertical="center" wrapText="1"/>
      <protection/>
    </xf>
    <xf numFmtId="0" fontId="70" fillId="0" borderId="11" xfId="54" applyFont="1" applyBorder="1" applyAlignment="1">
      <alignment horizontal="left" vertical="center" wrapText="1"/>
      <protection/>
    </xf>
    <xf numFmtId="0" fontId="70" fillId="0" borderId="20" xfId="54" applyFont="1" applyBorder="1" applyAlignment="1">
      <alignment horizontal="left" vertical="center" wrapText="1"/>
      <protection/>
    </xf>
    <xf numFmtId="0" fontId="70" fillId="0" borderId="21" xfId="54" applyFont="1" applyBorder="1" applyAlignment="1">
      <alignment horizontal="left" vertical="center"/>
      <protection/>
    </xf>
    <xf numFmtId="0" fontId="70" fillId="0" borderId="10" xfId="54" applyFont="1" applyBorder="1" applyAlignment="1">
      <alignment horizontal="left" vertical="center"/>
      <protection/>
    </xf>
    <xf numFmtId="0" fontId="70" fillId="0" borderId="26" xfId="54" applyFont="1" applyBorder="1" applyAlignment="1">
      <alignment horizontal="left" vertical="center"/>
      <protection/>
    </xf>
    <xf numFmtId="0" fontId="70" fillId="0" borderId="10" xfId="54" applyFont="1" applyBorder="1" applyAlignment="1">
      <alignment horizontal="justify"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solidFill>
                  <a:srgbClr val="000000"/>
                </a:solidFill>
                <a:latin typeface="Arial"/>
                <a:ea typeface="Arial"/>
                <a:cs typeface="Arial"/>
              </a:rPr>
              <a:t>Monto nominal y real (base 1995=100) de BFV pagados en Costa Rica durante la Administración Arias Sánchez,  del 8-5-06 al 7-5-2010</a:t>
            </a:r>
          </a:p>
        </c:rich>
      </c:tx>
      <c:layout>
        <c:manualLayout>
          <c:xMode val="factor"/>
          <c:yMode val="factor"/>
          <c:x val="-0.005"/>
          <c:y val="0"/>
        </c:manualLayout>
      </c:layout>
      <c:spPr>
        <a:noFill/>
        <a:ln>
          <a:noFill/>
        </a:ln>
      </c:spPr>
    </c:title>
    <c:plotArea>
      <c:layout>
        <c:manualLayout>
          <c:xMode val="edge"/>
          <c:yMode val="edge"/>
          <c:x val="0.0695"/>
          <c:y val="0.159"/>
          <c:w val="0.812"/>
          <c:h val="0.719"/>
        </c:manualLayout>
      </c:layout>
      <c:barChart>
        <c:barDir val="col"/>
        <c:grouping val="clustered"/>
        <c:varyColors val="0"/>
        <c:ser>
          <c:idx val="0"/>
          <c:order val="0"/>
          <c:tx>
            <c:v>Monto pagado de BFV</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gradFill rotWithShape="1">
                <a:gsLst>
                  <a:gs pos="0">
                    <a:srgbClr val="9999FF"/>
                  </a:gs>
                  <a:gs pos="50000">
                    <a:srgbClr val="FFFFFF"/>
                  </a:gs>
                  <a:gs pos="100000">
                    <a:srgbClr val="9999FF"/>
                  </a:gs>
                </a:gsLst>
                <a:lin ang="5400000" scaled="1"/>
              </a:gradFill>
              <a:ln w="12700">
                <a:solidFill>
                  <a:srgbClr val="000000"/>
                </a:solidFill>
              </a:ln>
            </c:spPr>
          </c:dPt>
          <c:dPt>
            <c:idx val="1"/>
            <c:invertIfNegative val="0"/>
            <c:spPr>
              <a:gradFill rotWithShape="1">
                <a:gsLst>
                  <a:gs pos="0">
                    <a:srgbClr val="FF00FF"/>
                  </a:gs>
                  <a:gs pos="50000">
                    <a:srgbClr val="FFFFFF"/>
                  </a:gs>
                  <a:gs pos="100000">
                    <a:srgbClr val="FF00FF"/>
                  </a:gs>
                </a:gsLst>
                <a:lin ang="5400000" scaled="1"/>
              </a:gradFill>
              <a:ln w="12700">
                <a:solidFill>
                  <a:srgbClr val="000000"/>
                </a:solidFill>
              </a:ln>
            </c:spPr>
          </c:dPt>
          <c:dLbls>
            <c:dLbl>
              <c:idx val="0"/>
              <c:layout>
                <c:manualLayout>
                  <c:x val="0"/>
                  <c:y val="0"/>
                </c:manualLayout>
              </c:layout>
              <c:txPr>
                <a:bodyPr vert="horz" rot="0" anchor="ctr"/>
                <a:lstStyle/>
                <a:p>
                  <a:pPr algn="ctr">
                    <a:defRPr lang="en-US" cap="none" sz="900" b="1" i="0" u="none" baseline="0">
                      <a:solidFill>
                        <a:srgbClr val="CC99FF"/>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CC99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CC99FF"/>
                    </a:solidFill>
                    <a:latin typeface="Arial"/>
                    <a:ea typeface="Arial"/>
                    <a:cs typeface="Arial"/>
                  </a:defRPr>
                </a:pPr>
              </a:p>
            </c:txPr>
            <c:showLegendKey val="0"/>
            <c:showVal val="1"/>
            <c:showBubbleSize val="0"/>
            <c:showCatName val="0"/>
            <c:showSerName val="0"/>
            <c:showPercent val="0"/>
          </c:dLbls>
          <c:cat>
            <c:strLit>
              <c:ptCount val="2"/>
              <c:pt idx="0">
                <c:v>Monto nominal</c:v>
              </c:pt>
              <c:pt idx="1">
                <c:v> Monto real</c:v>
              </c:pt>
            </c:strLit>
          </c:cat>
          <c:val>
            <c:numRef>
              <c:f>'Total Costa Rica'!$D$5:$E$5</c:f>
              <c:numCache/>
            </c:numRef>
          </c:val>
        </c:ser>
        <c:gapWidth val="180"/>
        <c:axId val="53696346"/>
        <c:axId val="13505067"/>
      </c:barChart>
      <c:catAx>
        <c:axId val="53696346"/>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Monto de BFV pagados</a:t>
                </a:r>
              </a:p>
            </c:rich>
          </c:tx>
          <c:layout>
            <c:manualLayout>
              <c:xMode val="factor"/>
              <c:yMode val="factor"/>
              <c:x val="-0.00875"/>
              <c:y val="0.00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505067"/>
        <c:crosses val="autoZero"/>
        <c:auto val="1"/>
        <c:lblOffset val="100"/>
        <c:tickLblSkip val="1"/>
        <c:noMultiLvlLbl val="0"/>
      </c:catAx>
      <c:valAx>
        <c:axId val="13505067"/>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Millones de colones</a:t>
                </a:r>
              </a:p>
            </c:rich>
          </c:tx>
          <c:layout>
            <c:manualLayout>
              <c:xMode val="factor"/>
              <c:yMode val="factor"/>
              <c:x val="-0.0082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69634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Monto nominal y real (base 1995=100) de BFV pagados, por estrato,  durante la Administración Arias del 8-5-2006 al 7-5-2010.</a:t>
            </a:r>
          </a:p>
        </c:rich>
      </c:tx>
      <c:layout>
        <c:manualLayout>
          <c:xMode val="factor"/>
          <c:yMode val="factor"/>
          <c:x val="-0.002"/>
          <c:y val="-0.01"/>
        </c:manualLayout>
      </c:layout>
      <c:spPr>
        <a:noFill/>
        <a:ln>
          <a:noFill/>
        </a:ln>
      </c:spPr>
    </c:title>
    <c:plotArea>
      <c:layout>
        <c:manualLayout>
          <c:xMode val="edge"/>
          <c:yMode val="edge"/>
          <c:x val="0.08775"/>
          <c:y val="0.2145"/>
          <c:w val="0.6245"/>
          <c:h val="0.6985"/>
        </c:manualLayout>
      </c:layout>
      <c:barChart>
        <c:barDir val="col"/>
        <c:grouping val="clustered"/>
        <c:varyColors val="0"/>
        <c:ser>
          <c:idx val="1"/>
          <c:order val="0"/>
          <c:tx>
            <c:v>Monto nominal</c:v>
          </c:tx>
          <c:spPr>
            <a:gradFill rotWithShape="1">
              <a:gsLst>
                <a:gs pos="0">
                  <a:srgbClr val="558ED5"/>
                </a:gs>
                <a:gs pos="50000">
                  <a:srgbClr val="558ED5"/>
                </a:gs>
                <a:gs pos="50000">
                  <a:srgbClr val="C2D1E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'Por estrato'!$D$4:$G$4</c:f>
              <c:numCache/>
            </c:numRef>
          </c:cat>
          <c:val>
            <c:numRef>
              <c:f>'Por estrato'!$D$6:$G$6</c:f>
              <c:numCache/>
            </c:numRef>
          </c:val>
        </c:ser>
        <c:ser>
          <c:idx val="0"/>
          <c:order val="1"/>
          <c:tx>
            <c:v>Monto real</c:v>
          </c:tx>
          <c:spPr>
            <a:gradFill rotWithShape="1">
              <a:gsLst>
                <a:gs pos="0">
                  <a:srgbClr val="C3D69B"/>
                </a:gs>
                <a:gs pos="50000">
                  <a:srgbClr val="C3D69B"/>
                </a:gs>
                <a:gs pos="50000">
                  <a:srgbClr val="C2D1E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'Por estrato'!$D$4:$G$4</c:f>
              <c:numCache/>
            </c:numRef>
          </c:cat>
          <c:val>
            <c:numRef>
              <c:f>'Por estrato'!$D$7:$G$7</c:f>
              <c:numCache/>
            </c:numRef>
          </c:val>
        </c:ser>
        <c:axId val="54436740"/>
        <c:axId val="20168613"/>
      </c:barChart>
      <c:catAx>
        <c:axId val="54436740"/>
        <c:scaling>
          <c:orientation val="minMax"/>
        </c:scaling>
        <c:axPos val="b"/>
        <c:title>
          <c:tx>
            <c:rich>
              <a:bodyPr vert="horz" rot="0" anchor="ctr"/>
              <a:lstStyle/>
              <a:p>
                <a:pPr algn="ctr">
                  <a:defRPr/>
                </a:pPr>
                <a:r>
                  <a:rPr lang="en-US" cap="none" sz="800" b="1" i="0" u="none" baseline="0">
                    <a:solidFill>
                      <a:srgbClr val="000000"/>
                    </a:solidFill>
                  </a:rPr>
                  <a:t>Estrato</a:t>
                </a:r>
              </a:p>
            </c:rich>
          </c:tx>
          <c:layout>
            <c:manualLayout>
              <c:xMode val="factor"/>
              <c:yMode val="factor"/>
              <c:x val="-0.00475"/>
              <c:y val="0.0035"/>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0168613"/>
        <c:crosses val="autoZero"/>
        <c:auto val="1"/>
        <c:lblOffset val="100"/>
        <c:tickLblSkip val="1"/>
        <c:noMultiLvlLbl val="0"/>
      </c:catAx>
      <c:valAx>
        <c:axId val="20168613"/>
        <c:scaling>
          <c:orientation val="minMax"/>
        </c:scaling>
        <c:axPos val="l"/>
        <c:title>
          <c:tx>
            <c:rich>
              <a:bodyPr vert="horz" rot="-5400000" anchor="ctr"/>
              <a:lstStyle/>
              <a:p>
                <a:pPr algn="ctr">
                  <a:defRPr/>
                </a:pPr>
                <a:r>
                  <a:rPr lang="en-US" cap="none" sz="800" b="1" i="0" u="none" baseline="0">
                    <a:solidFill>
                      <a:srgbClr val="000000"/>
                    </a:solidFill>
                  </a:rPr>
                  <a:t>Monto en millones de colones</a:t>
                </a:r>
              </a:p>
            </c:rich>
          </c:tx>
          <c:layout>
            <c:manualLayout>
              <c:xMode val="factor"/>
              <c:yMode val="factor"/>
              <c:x val="0.00225"/>
              <c:y val="0.004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4436740"/>
        <c:crossesAt val="1"/>
        <c:crossBetween val="between"/>
        <c:dispUnits/>
      </c:valAx>
      <c:spPr>
        <a:solidFill>
          <a:srgbClr val="FFFFFF"/>
        </a:solidFill>
        <a:ln w="3175">
          <a:noFill/>
        </a:ln>
      </c:spPr>
    </c:plotArea>
    <c:legend>
      <c:legendPos val="r"/>
      <c:layout>
        <c:manualLayout>
          <c:xMode val="edge"/>
          <c:yMode val="edge"/>
          <c:x val="0.81725"/>
          <c:y val="0.495"/>
          <c:w val="0.17325"/>
          <c:h val="0.143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Monto nominal y real (base 1995=100) de BFV pagados, por provincia, durante la Administración Arias del 8-5-2006 al 7-5-2010.</a:t>
            </a:r>
          </a:p>
        </c:rich>
      </c:tx>
      <c:layout>
        <c:manualLayout>
          <c:xMode val="factor"/>
          <c:yMode val="factor"/>
          <c:x val="0.01975"/>
          <c:y val="-0.0035"/>
        </c:manualLayout>
      </c:layout>
      <c:spPr>
        <a:noFill/>
        <a:ln>
          <a:noFill/>
        </a:ln>
      </c:spPr>
    </c:title>
    <c:view3D>
      <c:rotX val="15"/>
      <c:hPercent val="45"/>
      <c:rotY val="20"/>
      <c:depthPercent val="100"/>
      <c:rAngAx val="1"/>
    </c:view3D>
    <c:plotArea>
      <c:layout>
        <c:manualLayout>
          <c:xMode val="edge"/>
          <c:yMode val="edge"/>
          <c:x val="0.0525"/>
          <c:y val="0.17925"/>
          <c:w val="0.73"/>
          <c:h val="0.72275"/>
        </c:manualLayout>
      </c:layout>
      <c:bar3DChart>
        <c:barDir val="col"/>
        <c:grouping val="clustered"/>
        <c:varyColors val="0"/>
        <c:ser>
          <c:idx val="0"/>
          <c:order val="0"/>
          <c:tx>
            <c:v>Monto nominal</c:v>
          </c:tx>
          <c:spPr>
            <a:gradFill rotWithShape="1">
              <a:gsLst>
                <a:gs pos="0">
                  <a:srgbClr val="CCC1DA"/>
                </a:gs>
                <a:gs pos="50000">
                  <a:srgbClr val="CCC1DA"/>
                </a:gs>
                <a:gs pos="50000">
                  <a:srgbClr val="C2D1ED"/>
                </a:gs>
              </a:gsLst>
              <a:lin ang="5400000" scaled="1"/>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'Por provincia'!$D$14:$J$14</c:f>
              <c:strCache/>
            </c:strRef>
          </c:cat>
          <c:val>
            <c:numRef>
              <c:f>'Por provincia'!$D$6:$J$6</c:f>
              <c:numCache/>
            </c:numRef>
          </c:val>
          <c:shape val="box"/>
        </c:ser>
        <c:ser>
          <c:idx val="1"/>
          <c:order val="1"/>
          <c:tx>
            <c:v>Monto real</c:v>
          </c:tx>
          <c:spPr>
            <a:gradFill rotWithShape="1">
              <a:gsLst>
                <a:gs pos="0">
                  <a:srgbClr val="B7DEE8"/>
                </a:gs>
                <a:gs pos="50000">
                  <a:srgbClr val="B7DEE8"/>
                </a:gs>
                <a:gs pos="50000">
                  <a:srgbClr val="C2D1ED"/>
                </a:gs>
              </a:gsLst>
              <a:lin ang="5400000" scaled="1"/>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'Por provincia'!$D$14:$J$14</c:f>
              <c:strCache/>
            </c:strRef>
          </c:cat>
          <c:val>
            <c:numRef>
              <c:f>'Por provincia'!$D$7:$J$7</c:f>
              <c:numCache/>
            </c:numRef>
          </c:val>
          <c:shape val="box"/>
        </c:ser>
        <c:shape val="box"/>
        <c:axId val="47299790"/>
        <c:axId val="23044927"/>
      </c:bar3DChart>
      <c:catAx>
        <c:axId val="47299790"/>
        <c:scaling>
          <c:orientation val="minMax"/>
        </c:scaling>
        <c:axPos val="b"/>
        <c:title>
          <c:tx>
            <c:rich>
              <a:bodyPr vert="horz" rot="0" anchor="ctr"/>
              <a:lstStyle/>
              <a:p>
                <a:pPr algn="ctr">
                  <a:defRPr/>
                </a:pPr>
                <a:r>
                  <a:rPr lang="en-US" cap="none" sz="800" b="1" i="0" u="none" baseline="0">
                    <a:solidFill>
                      <a:srgbClr val="000000"/>
                    </a:solidFill>
                  </a:rPr>
                  <a:t>Provincia</a:t>
                </a:r>
              </a:p>
            </c:rich>
          </c:tx>
          <c:layout>
            <c:manualLayout>
              <c:xMode val="factor"/>
              <c:yMode val="factor"/>
              <c:x val="-0.0335"/>
              <c:y val="0.0775"/>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23044927"/>
        <c:crosses val="autoZero"/>
        <c:auto val="1"/>
        <c:lblOffset val="100"/>
        <c:tickLblSkip val="1"/>
        <c:noMultiLvlLbl val="0"/>
      </c:catAx>
      <c:valAx>
        <c:axId val="23044927"/>
        <c:scaling>
          <c:orientation val="minMax"/>
        </c:scaling>
        <c:axPos val="l"/>
        <c:title>
          <c:tx>
            <c:rich>
              <a:bodyPr vert="horz" rot="-5400000" anchor="ctr"/>
              <a:lstStyle/>
              <a:p>
                <a:pPr algn="ctr">
                  <a:defRPr/>
                </a:pPr>
                <a:r>
                  <a:rPr lang="en-US" cap="none" sz="800" b="1" i="0" u="none" baseline="0">
                    <a:solidFill>
                      <a:srgbClr val="000000"/>
                    </a:solidFill>
                  </a:rPr>
                  <a:t>Monto en millones de colones</a:t>
                </a:r>
              </a:p>
            </c:rich>
          </c:tx>
          <c:layout>
            <c:manualLayout>
              <c:xMode val="factor"/>
              <c:yMode val="factor"/>
              <c:x val="-0.07675"/>
              <c:y val="0.01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7299790"/>
        <c:crossesAt val="1"/>
        <c:crossBetween val="between"/>
        <c:dispUnits/>
      </c:valAx>
      <c:spPr>
        <a:noFill/>
        <a:ln>
          <a:noFill/>
        </a:ln>
      </c:spPr>
    </c:plotArea>
    <c:legend>
      <c:legendPos val="r"/>
      <c:layout>
        <c:manualLayout>
          <c:xMode val="edge"/>
          <c:yMode val="edge"/>
          <c:x val="0.811"/>
          <c:y val="0.493"/>
          <c:w val="0.17925"/>
          <c:h val="0.151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Monto nominal y real (base 1995=100) de BFV pagados, por propósito,  del 8-5-2006 al 7-5-2010.</a:t>
            </a:r>
          </a:p>
        </c:rich>
      </c:tx>
      <c:layout>
        <c:manualLayout>
          <c:xMode val="factor"/>
          <c:yMode val="factor"/>
          <c:x val="-0.00225"/>
          <c:y val="-0.01"/>
        </c:manualLayout>
      </c:layout>
      <c:spPr>
        <a:noFill/>
        <a:ln>
          <a:noFill/>
        </a:ln>
      </c:spPr>
    </c:title>
    <c:plotArea>
      <c:layout>
        <c:manualLayout>
          <c:xMode val="edge"/>
          <c:yMode val="edge"/>
          <c:x val="0.064"/>
          <c:y val="0.11375"/>
          <c:w val="0.8555"/>
          <c:h val="0.826"/>
        </c:manualLayout>
      </c:layout>
      <c:barChart>
        <c:barDir val="col"/>
        <c:grouping val="clustered"/>
        <c:varyColors val="0"/>
        <c:ser>
          <c:idx val="1"/>
          <c:order val="0"/>
          <c:tx>
            <c:v>Monto nominal</c:v>
          </c:tx>
          <c:spPr>
            <a:gradFill rotWithShape="1">
              <a:gsLst>
                <a:gs pos="0">
                  <a:srgbClr val="92FF84"/>
                </a:gs>
                <a:gs pos="50000">
                  <a:srgbClr val="92FF84"/>
                </a:gs>
                <a:gs pos="50000">
                  <a:srgbClr val="C2D1E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'Por propósito'!$D$4:$H$4</c:f>
              <c:strCache/>
            </c:strRef>
          </c:cat>
          <c:val>
            <c:numRef>
              <c:f>'Por propósito'!$D$6:$H$6</c:f>
              <c:numCache/>
            </c:numRef>
          </c:val>
        </c:ser>
        <c:ser>
          <c:idx val="0"/>
          <c:order val="1"/>
          <c:tx>
            <c:v>Monto real</c:v>
          </c:tx>
          <c:spPr>
            <a:gradFill rotWithShape="1">
              <a:gsLst>
                <a:gs pos="0">
                  <a:srgbClr val="FFFF00"/>
                </a:gs>
                <a:gs pos="50000">
                  <a:srgbClr val="FFFF00"/>
                </a:gs>
                <a:gs pos="50000">
                  <a:srgbClr val="C2D1E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'Por propósito'!$D$4:$H$4</c:f>
              <c:strCache/>
            </c:strRef>
          </c:cat>
          <c:val>
            <c:numRef>
              <c:f>'Por propósito'!$D$7:$H$7</c:f>
              <c:numCache/>
            </c:numRef>
          </c:val>
        </c:ser>
        <c:axId val="6077752"/>
        <c:axId val="54699769"/>
      </c:barChart>
      <c:catAx>
        <c:axId val="6077752"/>
        <c:scaling>
          <c:orientation val="minMax"/>
        </c:scaling>
        <c:axPos val="b"/>
        <c:title>
          <c:tx>
            <c:rich>
              <a:bodyPr vert="horz" rot="0" anchor="ctr"/>
              <a:lstStyle/>
              <a:p>
                <a:pPr algn="ctr">
                  <a:defRPr/>
                </a:pPr>
                <a:r>
                  <a:rPr lang="en-US" cap="none" sz="800" b="1" i="0" u="none" baseline="0">
                    <a:solidFill>
                      <a:srgbClr val="000000"/>
                    </a:solidFill>
                  </a:rPr>
                  <a:t>Propósito</a:t>
                </a:r>
              </a:p>
            </c:rich>
          </c:tx>
          <c:layout>
            <c:manualLayout>
              <c:xMode val="factor"/>
              <c:yMode val="factor"/>
              <c:x val="-0.001"/>
              <c:y val="-0.00875"/>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4699769"/>
        <c:crosses val="autoZero"/>
        <c:auto val="1"/>
        <c:lblOffset val="100"/>
        <c:tickLblSkip val="1"/>
        <c:noMultiLvlLbl val="0"/>
      </c:catAx>
      <c:valAx>
        <c:axId val="54699769"/>
        <c:scaling>
          <c:orientation val="minMax"/>
        </c:scaling>
        <c:axPos val="l"/>
        <c:title>
          <c:tx>
            <c:rich>
              <a:bodyPr vert="horz" rot="-5400000" anchor="ctr"/>
              <a:lstStyle/>
              <a:p>
                <a:pPr algn="ctr">
                  <a:defRPr/>
                </a:pPr>
                <a:r>
                  <a:rPr lang="en-US" cap="none" sz="800" b="1" i="0" u="none" baseline="0">
                    <a:solidFill>
                      <a:srgbClr val="000000"/>
                    </a:solidFill>
                  </a:rPr>
                  <a:t>Monto en millones de colones</a:t>
                </a:r>
              </a:p>
            </c:rich>
          </c:tx>
          <c:layout>
            <c:manualLayout>
              <c:xMode val="factor"/>
              <c:yMode val="factor"/>
              <c:x val="-0.00525"/>
              <c:y val="-0.001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077752"/>
        <c:crossesAt val="1"/>
        <c:crossBetween val="between"/>
        <c:dispUnits/>
      </c:valAx>
      <c:spPr>
        <a:solidFill>
          <a:srgbClr val="FFFFFF"/>
        </a:solidFill>
        <a:ln w="3175">
          <a:noFill/>
        </a:ln>
      </c:spPr>
    </c:plotArea>
    <c:legend>
      <c:legendPos val="r"/>
      <c:layout>
        <c:manualLayout>
          <c:xMode val="edge"/>
          <c:yMode val="edge"/>
          <c:x val="0.78025"/>
          <c:y val="0.495"/>
          <c:w val="0.20825"/>
          <c:h val="0.143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Monto nominal y real (base 1995=100) de BFV pagados, por modalidad, de presupuesto, durante la Administración Arias del 8-5-2006 al 7-5-2010.</a:t>
            </a:r>
          </a:p>
        </c:rich>
      </c:tx>
      <c:layout>
        <c:manualLayout>
          <c:xMode val="factor"/>
          <c:yMode val="factor"/>
          <c:x val="0.0085"/>
          <c:y val="-0.0195"/>
        </c:manualLayout>
      </c:layout>
      <c:spPr>
        <a:noFill/>
        <a:ln>
          <a:noFill/>
        </a:ln>
      </c:spPr>
    </c:title>
    <c:plotArea>
      <c:layout>
        <c:manualLayout>
          <c:xMode val="edge"/>
          <c:yMode val="edge"/>
          <c:x val="0.15375"/>
          <c:y val="0.19775"/>
          <c:w val="0.84225"/>
          <c:h val="0.792"/>
        </c:manualLayout>
      </c:layout>
      <c:barChart>
        <c:barDir val="col"/>
        <c:grouping val="clustered"/>
        <c:varyColors val="0"/>
        <c:ser>
          <c:idx val="1"/>
          <c:order val="0"/>
          <c:tx>
            <c:v>Monto nominal</c:v>
          </c:tx>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'Por Modalidad de presupuesto'!$D$4:$I$4</c:f>
              <c:strCache/>
            </c:strRef>
          </c:cat>
          <c:val>
            <c:numRef>
              <c:f>'Por Modalidad de presupuesto'!$D$6:$I$6</c:f>
              <c:numCache/>
            </c:numRef>
          </c:val>
        </c:ser>
        <c:ser>
          <c:idx val="0"/>
          <c:order val="1"/>
          <c:tx>
            <c:v>Monto real</c:v>
          </c:tx>
          <c:spPr>
            <a:solidFill>
              <a:srgbClr val="FF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'Por Modalidad de presupuesto'!$D$4:$I$4</c:f>
              <c:strCache/>
            </c:strRef>
          </c:cat>
          <c:val>
            <c:numRef>
              <c:f>'Por Modalidad de presupuesto'!$D$7:$I$7</c:f>
              <c:numCache/>
            </c:numRef>
          </c:val>
        </c:ser>
        <c:axId val="22535874"/>
        <c:axId val="1496275"/>
      </c:barChart>
      <c:catAx>
        <c:axId val="22535874"/>
        <c:scaling>
          <c:orientation val="minMax"/>
        </c:scaling>
        <c:axPos val="b"/>
        <c:title>
          <c:tx>
            <c:rich>
              <a:bodyPr vert="horz" rot="0" anchor="ctr"/>
              <a:lstStyle/>
              <a:p>
                <a:pPr algn="ctr">
                  <a:defRPr/>
                </a:pPr>
                <a:r>
                  <a:rPr lang="en-US" cap="none" sz="800" b="1" i="0" u="none" baseline="0">
                    <a:solidFill>
                      <a:srgbClr val="000000"/>
                    </a:solidFill>
                  </a:rPr>
                  <a:t>Modalidad de presupuesto</a:t>
                </a:r>
              </a:p>
            </c:rich>
          </c:tx>
          <c:layout>
            <c:manualLayout>
              <c:xMode val="factor"/>
              <c:yMode val="factor"/>
              <c:x val="0.01825"/>
              <c:y val="0.049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600" b="0" i="0" u="none" baseline="0">
                <a:solidFill>
                  <a:srgbClr val="000000"/>
                </a:solidFill>
              </a:defRPr>
            </a:pPr>
          </a:p>
        </c:txPr>
        <c:crossAx val="1496275"/>
        <c:crosses val="autoZero"/>
        <c:auto val="1"/>
        <c:lblOffset val="100"/>
        <c:tickLblSkip val="1"/>
        <c:noMultiLvlLbl val="0"/>
      </c:catAx>
      <c:valAx>
        <c:axId val="1496275"/>
        <c:scaling>
          <c:orientation val="minMax"/>
        </c:scaling>
        <c:axPos val="l"/>
        <c:title>
          <c:tx>
            <c:rich>
              <a:bodyPr vert="horz" rot="-5400000" anchor="ctr"/>
              <a:lstStyle/>
              <a:p>
                <a:pPr algn="ctr">
                  <a:defRPr/>
                </a:pPr>
                <a:r>
                  <a:rPr lang="en-US" cap="none" sz="800" b="1" i="0" u="none" baseline="0">
                    <a:solidFill>
                      <a:srgbClr val="000000"/>
                    </a:solidFill>
                  </a:rPr>
                  <a:t>Monto en millones de colones </a:t>
                </a:r>
              </a:p>
            </c:rich>
          </c:tx>
          <c:layout>
            <c:manualLayout>
              <c:xMode val="factor"/>
              <c:yMode val="factor"/>
              <c:x val="-0.012"/>
              <c:y val="0.01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535874"/>
        <c:crossesAt val="1"/>
        <c:crossBetween val="between"/>
        <c:dispUnits/>
      </c:valAx>
      <c:spPr>
        <a:noFill/>
        <a:ln w="12700">
          <a:solidFill>
            <a:srgbClr val="808080"/>
          </a:solidFill>
        </a:ln>
      </c:spPr>
    </c:plotArea>
    <c:legend>
      <c:legendPos val="r"/>
      <c:layout>
        <c:manualLayout>
          <c:xMode val="edge"/>
          <c:yMode val="edge"/>
          <c:x val="0.038"/>
          <c:y val="0.796"/>
          <c:w val="0.18325"/>
          <c:h val="0.13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142875</xdr:rowOff>
    </xdr:from>
    <xdr:to>
      <xdr:col>4</xdr:col>
      <xdr:colOff>971550</xdr:colOff>
      <xdr:row>28</xdr:row>
      <xdr:rowOff>0</xdr:rowOff>
    </xdr:to>
    <xdr:graphicFrame>
      <xdr:nvGraphicFramePr>
        <xdr:cNvPr id="1" name="Chart 1"/>
        <xdr:cNvGraphicFramePr/>
      </xdr:nvGraphicFramePr>
      <xdr:xfrm>
        <a:off x="752475" y="2152650"/>
        <a:ext cx="3990975" cy="3095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2</xdr:row>
      <xdr:rowOff>66675</xdr:rowOff>
    </xdr:from>
    <xdr:to>
      <xdr:col>15</xdr:col>
      <xdr:colOff>171450</xdr:colOff>
      <xdr:row>17</xdr:row>
      <xdr:rowOff>66675</xdr:rowOff>
    </xdr:to>
    <xdr:graphicFrame>
      <xdr:nvGraphicFramePr>
        <xdr:cNvPr id="1" name="2 Gráfico"/>
        <xdr:cNvGraphicFramePr/>
      </xdr:nvGraphicFramePr>
      <xdr:xfrm>
        <a:off x="7038975" y="390525"/>
        <a:ext cx="5086350" cy="2933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12</xdr:row>
      <xdr:rowOff>0</xdr:rowOff>
    </xdr:from>
    <xdr:to>
      <xdr:col>10</xdr:col>
      <xdr:colOff>0</xdr:colOff>
      <xdr:row>12</xdr:row>
      <xdr:rowOff>0</xdr:rowOff>
    </xdr:to>
    <xdr:sp>
      <xdr:nvSpPr>
        <xdr:cNvPr id="1" name="Rectangle 3"/>
        <xdr:cNvSpPr>
          <a:spLocks/>
        </xdr:cNvSpPr>
      </xdr:nvSpPr>
      <xdr:spPr>
        <a:xfrm>
          <a:off x="6943725" y="23145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Fuente: Cuadro 10</a:t>
          </a:r>
        </a:p>
      </xdr:txBody>
    </xdr:sp>
    <xdr:clientData/>
  </xdr:twoCellAnchor>
  <xdr:twoCellAnchor>
    <xdr:from>
      <xdr:col>10</xdr:col>
      <xdr:colOff>247650</xdr:colOff>
      <xdr:row>4</xdr:row>
      <xdr:rowOff>28575</xdr:rowOff>
    </xdr:from>
    <xdr:to>
      <xdr:col>17</xdr:col>
      <xdr:colOff>457200</xdr:colOff>
      <xdr:row>18</xdr:row>
      <xdr:rowOff>285750</xdr:rowOff>
    </xdr:to>
    <xdr:graphicFrame>
      <xdr:nvGraphicFramePr>
        <xdr:cNvPr id="2" name="3 Gráfico"/>
        <xdr:cNvGraphicFramePr/>
      </xdr:nvGraphicFramePr>
      <xdr:xfrm>
        <a:off x="7191375" y="704850"/>
        <a:ext cx="4924425" cy="2790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4</xdr:row>
      <xdr:rowOff>19050</xdr:rowOff>
    </xdr:from>
    <xdr:to>
      <xdr:col>15</xdr:col>
      <xdr:colOff>295275</xdr:colOff>
      <xdr:row>18</xdr:row>
      <xdr:rowOff>180975</xdr:rowOff>
    </xdr:to>
    <xdr:graphicFrame>
      <xdr:nvGraphicFramePr>
        <xdr:cNvPr id="1" name="2 Gráfico"/>
        <xdr:cNvGraphicFramePr/>
      </xdr:nvGraphicFramePr>
      <xdr:xfrm>
        <a:off x="7124700" y="800100"/>
        <a:ext cx="4248150" cy="2933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3</xdr:row>
      <xdr:rowOff>371475</xdr:rowOff>
    </xdr:from>
    <xdr:to>
      <xdr:col>14</xdr:col>
      <xdr:colOff>790575</xdr:colOff>
      <xdr:row>18</xdr:row>
      <xdr:rowOff>247650</xdr:rowOff>
    </xdr:to>
    <xdr:graphicFrame>
      <xdr:nvGraphicFramePr>
        <xdr:cNvPr id="1" name="Chart 7"/>
        <xdr:cNvGraphicFramePr/>
      </xdr:nvGraphicFramePr>
      <xdr:xfrm>
        <a:off x="7505700" y="885825"/>
        <a:ext cx="4610100" cy="3028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Rectangle 1"/>
        <xdr:cNvSpPr>
          <a:spLocks/>
        </xdr:cNvSpPr>
      </xdr:nvSpPr>
      <xdr:spPr>
        <a:xfrm>
          <a:off x="7972425" y="47244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Fuente: Cuadro 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FFCC"/>
  </sheetPr>
  <dimension ref="D6:J20"/>
  <sheetViews>
    <sheetView showGridLines="0" tabSelected="1" zoomScalePageLayoutView="0" workbookViewId="0" topLeftCell="A1">
      <selection activeCell="D37" sqref="D37"/>
    </sheetView>
  </sheetViews>
  <sheetFormatPr defaultColWidth="11.421875" defaultRowHeight="12.75"/>
  <cols>
    <col min="1" max="1" width="2.7109375" style="0" customWidth="1"/>
    <col min="3" max="3" width="11.57421875" style="0" customWidth="1"/>
    <col min="4" max="4" width="20.28125" style="0" bestFit="1" customWidth="1"/>
    <col min="10" max="10" width="12.00390625" style="0" customWidth="1"/>
  </cols>
  <sheetData>
    <row r="5" ht="47.25" customHeight="1"/>
    <row r="6" spans="4:10" ht="12.75">
      <c r="D6" s="159" t="s">
        <v>131</v>
      </c>
      <c r="E6" s="160"/>
      <c r="F6" s="160"/>
      <c r="G6" s="160"/>
      <c r="H6" s="160"/>
      <c r="I6" s="160"/>
      <c r="J6" s="161"/>
    </row>
    <row r="7" spans="4:10" ht="12.75">
      <c r="D7" s="162" t="s">
        <v>132</v>
      </c>
      <c r="E7" s="163"/>
      <c r="F7" s="163"/>
      <c r="G7" s="163"/>
      <c r="H7" s="163"/>
      <c r="I7" s="163"/>
      <c r="J7" s="164"/>
    </row>
    <row r="8" spans="4:10" ht="3" customHeight="1">
      <c r="D8" s="165"/>
      <c r="E8" s="166"/>
      <c r="F8" s="166"/>
      <c r="G8" s="166"/>
      <c r="H8" s="166"/>
      <c r="I8" s="166"/>
      <c r="J8" s="167"/>
    </row>
    <row r="9" spans="4:10" ht="15">
      <c r="D9" s="153" t="s">
        <v>128</v>
      </c>
      <c r="E9" s="154"/>
      <c r="F9" s="154"/>
      <c r="G9" s="154"/>
      <c r="H9" s="154"/>
      <c r="I9" s="154"/>
      <c r="J9" s="155"/>
    </row>
    <row r="10" spans="4:10" ht="3" customHeight="1">
      <c r="D10" s="156"/>
      <c r="E10" s="157"/>
      <c r="F10" s="157"/>
      <c r="G10" s="157"/>
      <c r="H10" s="157"/>
      <c r="I10" s="157"/>
      <c r="J10" s="158"/>
    </row>
    <row r="11" spans="4:10" ht="12.75">
      <c r="D11" s="45" t="s">
        <v>121</v>
      </c>
      <c r="E11" s="110" t="s">
        <v>161</v>
      </c>
      <c r="F11" s="110"/>
      <c r="G11" s="110"/>
      <c r="H11" s="110"/>
      <c r="I11" s="48"/>
      <c r="J11" s="49"/>
    </row>
    <row r="12" spans="4:10" ht="12.75">
      <c r="D12" s="46"/>
      <c r="E12" s="50"/>
      <c r="F12" s="50"/>
      <c r="G12" s="50"/>
      <c r="H12" s="50"/>
      <c r="I12" s="50"/>
      <c r="J12" s="51"/>
    </row>
    <row r="13" spans="4:10" ht="12.75">
      <c r="D13" s="46" t="s">
        <v>123</v>
      </c>
      <c r="E13" s="151" t="s">
        <v>124</v>
      </c>
      <c r="F13" s="151"/>
      <c r="G13" s="151"/>
      <c r="H13" s="151"/>
      <c r="I13" s="151"/>
      <c r="J13" s="51"/>
    </row>
    <row r="14" spans="4:10" ht="12.75">
      <c r="D14" s="46"/>
      <c r="E14" s="50"/>
      <c r="F14" s="50"/>
      <c r="G14" s="50"/>
      <c r="H14" s="50"/>
      <c r="I14" s="50"/>
      <c r="J14" s="51"/>
    </row>
    <row r="15" spans="4:10" ht="12.75">
      <c r="D15" s="46" t="s">
        <v>125</v>
      </c>
      <c r="E15" s="151" t="s">
        <v>126</v>
      </c>
      <c r="F15" s="151"/>
      <c r="G15" s="151"/>
      <c r="H15" s="151"/>
      <c r="I15" s="151"/>
      <c r="J15" s="152"/>
    </row>
    <row r="16" spans="4:10" ht="12.75">
      <c r="D16" s="46"/>
      <c r="E16" s="50"/>
      <c r="F16" s="50"/>
      <c r="G16" s="50"/>
      <c r="H16" s="50"/>
      <c r="I16" s="50"/>
      <c r="J16" s="51"/>
    </row>
    <row r="17" spans="4:10" ht="12.75">
      <c r="D17" s="46" t="s">
        <v>122</v>
      </c>
      <c r="E17" s="151" t="s">
        <v>127</v>
      </c>
      <c r="F17" s="151"/>
      <c r="G17" s="151"/>
      <c r="H17" s="151"/>
      <c r="I17" s="151"/>
      <c r="J17" s="152"/>
    </row>
    <row r="18" spans="4:10" ht="12.75">
      <c r="D18" s="46"/>
      <c r="E18" s="50"/>
      <c r="F18" s="50"/>
      <c r="G18" s="50"/>
      <c r="H18" s="50"/>
      <c r="I18" s="50"/>
      <c r="J18" s="51"/>
    </row>
    <row r="19" spans="4:10" ht="12.75">
      <c r="D19" s="46" t="s">
        <v>134</v>
      </c>
      <c r="E19" s="151" t="s">
        <v>135</v>
      </c>
      <c r="F19" s="151"/>
      <c r="G19" s="151"/>
      <c r="H19" s="151"/>
      <c r="I19" s="151"/>
      <c r="J19" s="152"/>
    </row>
    <row r="20" spans="4:10" ht="12.75">
      <c r="D20" s="47"/>
      <c r="E20" s="52"/>
      <c r="F20" s="52"/>
      <c r="G20" s="52"/>
      <c r="H20" s="52"/>
      <c r="I20" s="52"/>
      <c r="J20" s="53"/>
    </row>
  </sheetData>
  <sheetProtection/>
  <mergeCells count="9">
    <mergeCell ref="E19:J19"/>
    <mergeCell ref="E17:J17"/>
    <mergeCell ref="D9:J9"/>
    <mergeCell ref="D10:J10"/>
    <mergeCell ref="E13:I13"/>
    <mergeCell ref="D6:J6"/>
    <mergeCell ref="D7:J7"/>
    <mergeCell ref="D8:J8"/>
    <mergeCell ref="E15:J15"/>
  </mergeCells>
  <printOptions horizontalCentered="1" verticalCentered="1"/>
  <pageMargins left="0.7086614173228347" right="0.7086614173228347" top="0.7480314960629921" bottom="0.7480314960629921" header="0.31496062992125984" footer="0.31496062992125984"/>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2:J32"/>
  <sheetViews>
    <sheetView showGridLines="0" zoomScalePageLayoutView="0" workbookViewId="0" topLeftCell="A1">
      <selection activeCell="D32" sqref="D32"/>
    </sheetView>
  </sheetViews>
  <sheetFormatPr defaultColWidth="9.140625" defaultRowHeight="12.75"/>
  <cols>
    <col min="1" max="1" width="9.140625" style="13" customWidth="1"/>
    <col min="2" max="2" width="14.421875" style="13" bestFit="1" customWidth="1"/>
    <col min="3" max="3" width="13.7109375" style="13" bestFit="1" customWidth="1"/>
    <col min="4" max="4" width="14.57421875" style="13" customWidth="1"/>
    <col min="5" max="5" width="13.28125" style="13" customWidth="1"/>
    <col min="6" max="6" width="15.140625" style="13" customWidth="1"/>
    <col min="7" max="7" width="20.00390625" style="13" customWidth="1"/>
    <col min="8" max="8" width="8.28125" style="13" bestFit="1" customWidth="1"/>
    <col min="9" max="9" width="7.57421875" style="13" bestFit="1" customWidth="1"/>
    <col min="10" max="10" width="8.00390625" style="13" bestFit="1" customWidth="1"/>
    <col min="11" max="11" width="8.28125" style="13" bestFit="1" customWidth="1"/>
    <col min="12" max="12" width="12.00390625" style="13" bestFit="1" customWidth="1"/>
    <col min="13" max="13" width="11.7109375" style="13" customWidth="1"/>
    <col min="14" max="14" width="9.140625" style="13" customWidth="1"/>
    <col min="15" max="15" width="14.00390625" style="13" bestFit="1" customWidth="1"/>
    <col min="16" max="16" width="12.7109375" style="13" bestFit="1" customWidth="1"/>
    <col min="17" max="17" width="9.28125" style="13" bestFit="1" customWidth="1"/>
    <col min="18" max="20" width="9.140625" style="13" customWidth="1"/>
    <col min="21" max="21" width="11.140625" style="13" customWidth="1"/>
    <col min="22" max="24" width="9.140625" style="13" customWidth="1"/>
    <col min="25" max="25" width="11.28125" style="13" customWidth="1"/>
    <col min="26" max="26" width="12.00390625" style="13" customWidth="1"/>
    <col min="27" max="16384" width="9.140625" style="13" customWidth="1"/>
  </cols>
  <sheetData>
    <row r="2" spans="2:7" ht="12.75">
      <c r="B2" s="185" t="s">
        <v>171</v>
      </c>
      <c r="C2" s="185"/>
      <c r="D2" s="185"/>
      <c r="E2" s="185"/>
      <c r="F2" s="185"/>
      <c r="G2" s="185"/>
    </row>
    <row r="3" spans="2:7" ht="15" customHeight="1">
      <c r="B3" s="186"/>
      <c r="C3" s="186" t="s">
        <v>88</v>
      </c>
      <c r="D3" s="188" t="s">
        <v>137</v>
      </c>
      <c r="E3" s="188"/>
      <c r="F3" s="188"/>
      <c r="G3" s="188"/>
    </row>
    <row r="4" spans="2:7" ht="12.75">
      <c r="B4" s="187"/>
      <c r="C4" s="187"/>
      <c r="D4" s="80">
        <v>1</v>
      </c>
      <c r="E4" s="80">
        <v>2</v>
      </c>
      <c r="F4" s="80">
        <v>3</v>
      </c>
      <c r="G4" s="80">
        <v>4</v>
      </c>
    </row>
    <row r="5" spans="2:7" ht="12.75">
      <c r="B5" s="92" t="s">
        <v>95</v>
      </c>
      <c r="C5" s="93">
        <f>SUM(D5:G5)</f>
        <v>43671</v>
      </c>
      <c r="D5" s="93">
        <v>30554</v>
      </c>
      <c r="E5" s="93">
        <v>11090</v>
      </c>
      <c r="F5" s="93">
        <v>1746</v>
      </c>
      <c r="G5" s="93">
        <v>281</v>
      </c>
    </row>
    <row r="6" spans="2:7" ht="31.5">
      <c r="B6" s="71" t="s">
        <v>141</v>
      </c>
      <c r="C6" s="91">
        <f>SUM(D6:G6)</f>
        <v>197800</v>
      </c>
      <c r="D6" s="91">
        <v>146625</v>
      </c>
      <c r="E6" s="91">
        <v>45793</v>
      </c>
      <c r="F6" s="91">
        <v>4781</v>
      </c>
      <c r="G6" s="91">
        <v>601</v>
      </c>
    </row>
    <row r="7" spans="2:7" ht="31.5">
      <c r="B7" s="69" t="s">
        <v>142</v>
      </c>
      <c r="C7" s="70">
        <f>SUM(D7:G7)</f>
        <v>47812.42446217065</v>
      </c>
      <c r="D7" s="70">
        <f>+(D6/413.7)*100</f>
        <v>35442.34952864394</v>
      </c>
      <c r="E7" s="70">
        <f>+(E6/413.7)*100</f>
        <v>11069.132221416485</v>
      </c>
      <c r="F7" s="70">
        <f>+(F6/413.7)*100</f>
        <v>1155.6683587140442</v>
      </c>
      <c r="G7" s="70">
        <f>+(G6/413.7)*100</f>
        <v>145.27435339618083</v>
      </c>
    </row>
    <row r="8" spans="2:7" ht="12.75">
      <c r="B8" s="183" t="s">
        <v>130</v>
      </c>
      <c r="C8" s="183"/>
      <c r="D8" s="183"/>
      <c r="E8" s="183"/>
      <c r="F8" s="183"/>
      <c r="G8" s="183"/>
    </row>
    <row r="9" spans="2:7" ht="12.75">
      <c r="B9" s="77"/>
      <c r="C9" s="77"/>
      <c r="D9" s="77"/>
      <c r="E9" s="77"/>
      <c r="F9" s="77"/>
      <c r="G9" s="77"/>
    </row>
    <row r="10" spans="2:7" ht="12.75">
      <c r="B10" s="58"/>
      <c r="C10" s="58"/>
      <c r="D10" s="58"/>
      <c r="E10" s="58"/>
      <c r="F10" s="58"/>
      <c r="G10" s="58"/>
    </row>
    <row r="11" spans="2:7" ht="12.75">
      <c r="B11" s="184"/>
      <c r="C11" s="184"/>
      <c r="D11" s="184"/>
      <c r="E11" s="184"/>
      <c r="F11" s="184"/>
      <c r="G11" s="184"/>
    </row>
    <row r="12" spans="2:7" ht="12.75">
      <c r="B12" s="185" t="s">
        <v>172</v>
      </c>
      <c r="C12" s="185"/>
      <c r="D12" s="185"/>
      <c r="E12" s="185"/>
      <c r="F12" s="185"/>
      <c r="G12" s="185"/>
    </row>
    <row r="13" spans="2:7" ht="12.75">
      <c r="B13" s="186"/>
      <c r="C13" s="186" t="s">
        <v>88</v>
      </c>
      <c r="D13" s="188" t="s">
        <v>89</v>
      </c>
      <c r="E13" s="188"/>
      <c r="F13" s="188"/>
      <c r="G13" s="188"/>
    </row>
    <row r="14" spans="2:7" ht="12.75">
      <c r="B14" s="187"/>
      <c r="C14" s="187"/>
      <c r="D14" s="80">
        <v>1</v>
      </c>
      <c r="E14" s="80">
        <v>2</v>
      </c>
      <c r="F14" s="80">
        <v>3</v>
      </c>
      <c r="G14" s="80">
        <v>4</v>
      </c>
    </row>
    <row r="15" spans="2:9" ht="12.75">
      <c r="B15" s="92" t="s">
        <v>95</v>
      </c>
      <c r="C15" s="94">
        <f>SUM(D15:G15)</f>
        <v>1.0000000000000002</v>
      </c>
      <c r="D15" s="94">
        <f>+D5/$C$5</f>
        <v>0.6996404936914657</v>
      </c>
      <c r="E15" s="94">
        <f>+E5/$C$5</f>
        <v>0.2539442650729317</v>
      </c>
      <c r="F15" s="94">
        <f>+F5/$C$5</f>
        <v>0.039980765267568864</v>
      </c>
      <c r="G15" s="94">
        <f>+G5/$C$5</f>
        <v>0.006434475968033706</v>
      </c>
      <c r="H15" s="57"/>
      <c r="I15" s="57"/>
    </row>
    <row r="16" spans="2:9" ht="12.75">
      <c r="B16" s="28" t="s">
        <v>96</v>
      </c>
      <c r="C16" s="29">
        <f>SUM(D16:G16)</f>
        <v>1</v>
      </c>
      <c r="D16" s="29">
        <f>+D6/$C$6</f>
        <v>0.7412790697674418</v>
      </c>
      <c r="E16" s="29">
        <f>+E6/$C$6</f>
        <v>0.23151162790697674</v>
      </c>
      <c r="F16" s="29">
        <f>+F6/$C$6</f>
        <v>0.02417087967644085</v>
      </c>
      <c r="G16" s="29">
        <f>+G6/$C$6</f>
        <v>0.003038422649140546</v>
      </c>
      <c r="H16" s="57"/>
      <c r="I16" s="57"/>
    </row>
    <row r="17" spans="2:9" ht="12.75">
      <c r="B17" s="183" t="s">
        <v>130</v>
      </c>
      <c r="C17" s="183"/>
      <c r="D17" s="183"/>
      <c r="E17" s="183"/>
      <c r="F17" s="183"/>
      <c r="G17" s="183"/>
      <c r="I17" s="57"/>
    </row>
    <row r="18" spans="2:7" ht="6.75" customHeight="1">
      <c r="B18" s="190"/>
      <c r="C18" s="190"/>
      <c r="D18" s="190"/>
      <c r="E18" s="190"/>
      <c r="F18" s="190"/>
      <c r="G18" s="190"/>
    </row>
    <row r="19" spans="2:10" ht="39" customHeight="1">
      <c r="B19" s="189" t="s">
        <v>189</v>
      </c>
      <c r="C19" s="189"/>
      <c r="D19" s="189"/>
      <c r="E19" s="189"/>
      <c r="F19" s="189"/>
      <c r="G19" s="189"/>
      <c r="J19" s="57"/>
    </row>
    <row r="21" ht="12.75">
      <c r="D21" s="112"/>
    </row>
    <row r="22" ht="12.75">
      <c r="E22" s="112"/>
    </row>
    <row r="23" ht="12.75">
      <c r="E23" s="112"/>
    </row>
    <row r="32" ht="12.75">
      <c r="H32" s="33"/>
    </row>
  </sheetData>
  <sheetProtection/>
  <mergeCells count="13">
    <mergeCell ref="B19:G19"/>
    <mergeCell ref="B12:G12"/>
    <mergeCell ref="B13:B14"/>
    <mergeCell ref="C13:C14"/>
    <mergeCell ref="D13:G13"/>
    <mergeCell ref="B17:G17"/>
    <mergeCell ref="B18:G18"/>
    <mergeCell ref="B8:G8"/>
    <mergeCell ref="B11:G11"/>
    <mergeCell ref="B2:G2"/>
    <mergeCell ref="B3:B4"/>
    <mergeCell ref="C3:C4"/>
    <mergeCell ref="D3:G3"/>
  </mergeCells>
  <printOptions horizontalCentered="1" verticalCentered="1"/>
  <pageMargins left="2.440944881889764" right="2.047244094488189" top="0.8267716535433072" bottom="0.984251968503937" header="0.5118110236220472" footer="0.5118110236220472"/>
  <pageSetup horizontalDpi="600" verticalDpi="600" orientation="landscape" scale="90" r:id="rId2"/>
  <drawing r:id="rId1"/>
</worksheet>
</file>

<file path=xl/worksheets/sheet11.xml><?xml version="1.0" encoding="utf-8"?>
<worksheet xmlns="http://schemas.openxmlformats.org/spreadsheetml/2006/main" xmlns:r="http://schemas.openxmlformats.org/officeDocument/2006/relationships">
  <dimension ref="B2:O21"/>
  <sheetViews>
    <sheetView showGridLines="0" zoomScalePageLayoutView="0" workbookViewId="0" topLeftCell="A1">
      <selection activeCell="C34" sqref="C34"/>
    </sheetView>
  </sheetViews>
  <sheetFormatPr defaultColWidth="9.140625" defaultRowHeight="12.75"/>
  <cols>
    <col min="1" max="1" width="9.140625" style="14" customWidth="1"/>
    <col min="2" max="2" width="14.7109375" style="14" customWidth="1"/>
    <col min="3" max="3" width="9.140625" style="14" customWidth="1"/>
    <col min="4" max="4" width="10.8515625" style="14" customWidth="1"/>
    <col min="5" max="5" width="10.7109375" style="14" customWidth="1"/>
    <col min="6" max="6" width="11.421875" style="14" customWidth="1"/>
    <col min="7" max="7" width="9.28125" style="14" customWidth="1"/>
    <col min="8" max="8" width="8.7109375" style="14" customWidth="1"/>
    <col min="9" max="9" width="10.8515625" style="14" customWidth="1"/>
    <col min="10" max="10" width="9.28125" style="14" customWidth="1"/>
    <col min="11" max="11" width="10.00390625" style="14" customWidth="1"/>
    <col min="12" max="12" width="14.00390625" style="14" bestFit="1" customWidth="1"/>
    <col min="13" max="14" width="9.28125" style="14" bestFit="1" customWidth="1"/>
    <col min="15" max="15" width="8.57421875" style="14" bestFit="1" customWidth="1"/>
    <col min="16" max="16" width="11.28125" style="14" bestFit="1" customWidth="1"/>
    <col min="17" max="18" width="8.28125" style="14" bestFit="1" customWidth="1"/>
    <col min="19" max="19" width="11.00390625" style="14" bestFit="1" customWidth="1"/>
    <col min="20" max="20" width="12.00390625" style="14" bestFit="1" customWidth="1"/>
    <col min="21" max="23" width="9.140625" style="14" customWidth="1"/>
    <col min="24" max="24" width="10.140625" style="14" customWidth="1"/>
    <col min="25" max="25" width="12.421875" style="14" customWidth="1"/>
    <col min="26" max="26" width="12.57421875" style="14" customWidth="1"/>
    <col min="27" max="27" width="10.00390625" style="14" customWidth="1"/>
    <col min="28" max="28" width="10.140625" style="14" customWidth="1"/>
    <col min="29" max="16384" width="9.140625" style="14" customWidth="1"/>
  </cols>
  <sheetData>
    <row r="2" spans="2:10" ht="12.75">
      <c r="B2" s="194" t="s">
        <v>173</v>
      </c>
      <c r="C2" s="194"/>
      <c r="D2" s="194"/>
      <c r="E2" s="194"/>
      <c r="F2" s="194"/>
      <c r="G2" s="194"/>
      <c r="H2" s="194"/>
      <c r="I2" s="194"/>
      <c r="J2" s="194"/>
    </row>
    <row r="3" spans="2:10" ht="15" customHeight="1">
      <c r="B3" s="195"/>
      <c r="C3" s="195" t="s">
        <v>88</v>
      </c>
      <c r="D3" s="197" t="s">
        <v>110</v>
      </c>
      <c r="E3" s="197"/>
      <c r="F3" s="197"/>
      <c r="G3" s="197"/>
      <c r="H3" s="197"/>
      <c r="I3" s="197"/>
      <c r="J3" s="197"/>
    </row>
    <row r="4" spans="2:10" ht="12.75">
      <c r="B4" s="196"/>
      <c r="C4" s="196"/>
      <c r="D4" s="95" t="s">
        <v>104</v>
      </c>
      <c r="E4" s="95" t="s">
        <v>106</v>
      </c>
      <c r="F4" s="95" t="s">
        <v>111</v>
      </c>
      <c r="G4" s="95" t="s">
        <v>54</v>
      </c>
      <c r="H4" s="96" t="s">
        <v>74</v>
      </c>
      <c r="I4" s="96" t="s">
        <v>63</v>
      </c>
      <c r="J4" s="96" t="s">
        <v>13</v>
      </c>
    </row>
    <row r="5" spans="2:10" ht="12.75">
      <c r="B5" s="97" t="s">
        <v>95</v>
      </c>
      <c r="C5" s="98">
        <f>SUM(D5:J5)</f>
        <v>43671</v>
      </c>
      <c r="D5" s="98">
        <v>9593</v>
      </c>
      <c r="E5" s="98">
        <v>5467</v>
      </c>
      <c r="F5" s="98">
        <v>4953</v>
      </c>
      <c r="G5" s="98">
        <v>1953</v>
      </c>
      <c r="H5" s="98">
        <v>6467</v>
      </c>
      <c r="I5" s="98">
        <v>7122</v>
      </c>
      <c r="J5" s="98">
        <v>8116</v>
      </c>
    </row>
    <row r="6" spans="2:10" ht="21">
      <c r="B6" s="71" t="s">
        <v>141</v>
      </c>
      <c r="C6" s="56">
        <f>SUM(D6:J6)</f>
        <v>197800</v>
      </c>
      <c r="D6" s="56">
        <v>41866</v>
      </c>
      <c r="E6" s="56">
        <v>23128</v>
      </c>
      <c r="F6" s="56">
        <v>22440</v>
      </c>
      <c r="G6" s="56">
        <v>8316</v>
      </c>
      <c r="H6" s="56">
        <v>32204</v>
      </c>
      <c r="I6" s="56">
        <v>35117</v>
      </c>
      <c r="J6" s="56">
        <v>34729</v>
      </c>
    </row>
    <row r="7" spans="2:10" ht="31.5">
      <c r="B7" s="69" t="s">
        <v>142</v>
      </c>
      <c r="C7" s="99">
        <f>SUM(D7:J7)</f>
        <v>47812.42446217065</v>
      </c>
      <c r="D7" s="99">
        <f>+(D6/413.7)*100</f>
        <v>10119.893642736282</v>
      </c>
      <c r="E7" s="99">
        <f aca="true" t="shared" si="0" ref="E7:J7">+(E6/413.7)*100</f>
        <v>5590.5245346869715</v>
      </c>
      <c r="F7" s="99">
        <f t="shared" si="0"/>
        <v>5424.22044960116</v>
      </c>
      <c r="G7" s="99">
        <f t="shared" si="0"/>
        <v>2010.1522842639592</v>
      </c>
      <c r="H7" s="99">
        <f t="shared" si="0"/>
        <v>7784.384819917816</v>
      </c>
      <c r="I7" s="99">
        <f t="shared" si="0"/>
        <v>8488.51824993957</v>
      </c>
      <c r="J7" s="99">
        <f t="shared" si="0"/>
        <v>8394.730481024899</v>
      </c>
    </row>
    <row r="8" spans="2:10" ht="12.75">
      <c r="B8" s="191" t="s">
        <v>130</v>
      </c>
      <c r="C8" s="191"/>
      <c r="D8" s="191"/>
      <c r="E8" s="191"/>
      <c r="F8" s="191"/>
      <c r="G8" s="191"/>
      <c r="H8" s="191"/>
      <c r="I8" s="191"/>
      <c r="J8" s="191"/>
    </row>
    <row r="9" spans="2:10" ht="12.75">
      <c r="B9" s="75"/>
      <c r="C9" s="75"/>
      <c r="D9" s="75"/>
      <c r="E9" s="75"/>
      <c r="F9" s="75"/>
      <c r="G9" s="75"/>
      <c r="H9" s="75"/>
      <c r="I9" s="75"/>
      <c r="J9" s="75"/>
    </row>
    <row r="10" spans="2:10" ht="12.75">
      <c r="B10" s="76"/>
      <c r="C10" s="76"/>
      <c r="D10" s="76"/>
      <c r="E10" s="76"/>
      <c r="F10" s="76"/>
      <c r="G10" s="76"/>
      <c r="H10" s="76"/>
      <c r="I10" s="76"/>
      <c r="J10" s="76"/>
    </row>
    <row r="11" spans="2:10" ht="12.75">
      <c r="B11" s="193"/>
      <c r="C11" s="193"/>
      <c r="D11" s="193"/>
      <c r="E11" s="193"/>
      <c r="F11" s="193"/>
      <c r="G11" s="193"/>
      <c r="H11" s="193"/>
      <c r="I11" s="193"/>
      <c r="J11" s="193"/>
    </row>
    <row r="12" spans="2:13" ht="12.75">
      <c r="B12" s="194" t="s">
        <v>174</v>
      </c>
      <c r="C12" s="194"/>
      <c r="D12" s="194"/>
      <c r="E12" s="194"/>
      <c r="F12" s="194"/>
      <c r="G12" s="194"/>
      <c r="H12" s="194"/>
      <c r="I12" s="194"/>
      <c r="J12" s="194"/>
      <c r="M12" s="16"/>
    </row>
    <row r="13" spans="2:15" ht="12.75">
      <c r="B13" s="195"/>
      <c r="C13" s="195" t="s">
        <v>88</v>
      </c>
      <c r="D13" s="197" t="s">
        <v>110</v>
      </c>
      <c r="E13" s="197"/>
      <c r="F13" s="197"/>
      <c r="G13" s="197"/>
      <c r="H13" s="197"/>
      <c r="I13" s="197"/>
      <c r="J13" s="197"/>
      <c r="M13" s="17"/>
      <c r="N13" s="17"/>
      <c r="O13" s="20"/>
    </row>
    <row r="14" spans="2:10" ht="12.75">
      <c r="B14" s="199"/>
      <c r="C14" s="199"/>
      <c r="D14" s="21" t="s">
        <v>104</v>
      </c>
      <c r="E14" s="21" t="s">
        <v>106</v>
      </c>
      <c r="F14" s="21" t="s">
        <v>111</v>
      </c>
      <c r="G14" s="21" t="s">
        <v>54</v>
      </c>
      <c r="H14" s="27" t="s">
        <v>74</v>
      </c>
      <c r="I14" s="27" t="s">
        <v>63</v>
      </c>
      <c r="J14" s="27" t="s">
        <v>13</v>
      </c>
    </row>
    <row r="15" spans="2:10" ht="12.75">
      <c r="B15" s="24" t="s">
        <v>95</v>
      </c>
      <c r="C15" s="32">
        <f>SUM(D15:J15)</f>
        <v>1</v>
      </c>
      <c r="D15" s="32">
        <f>+D5/$C$5</f>
        <v>0.21966522406173433</v>
      </c>
      <c r="E15" s="32">
        <f aca="true" t="shared" si="1" ref="E15:J15">+E5/$C$5</f>
        <v>0.12518605023928922</v>
      </c>
      <c r="F15" s="32">
        <f t="shared" si="1"/>
        <v>0.11341622587071512</v>
      </c>
      <c r="G15" s="32">
        <f t="shared" si="1"/>
        <v>0.04472075290238373</v>
      </c>
      <c r="H15" s="32">
        <f t="shared" si="1"/>
        <v>0.14808454122873302</v>
      </c>
      <c r="I15" s="32">
        <f t="shared" si="1"/>
        <v>0.1630830528268187</v>
      </c>
      <c r="J15" s="32">
        <f t="shared" si="1"/>
        <v>0.18584415287032585</v>
      </c>
    </row>
    <row r="16" spans="2:10" ht="12.75">
      <c r="B16" s="24" t="s">
        <v>96</v>
      </c>
      <c r="C16" s="32">
        <f>SUM(D16:J16)</f>
        <v>1</v>
      </c>
      <c r="D16" s="32">
        <f>+D6/$C$6</f>
        <v>0.2116582406471183</v>
      </c>
      <c r="E16" s="32">
        <f aca="true" t="shared" si="2" ref="E16:J16">+E6/$C$6</f>
        <v>0.11692618806875632</v>
      </c>
      <c r="F16" s="32">
        <f t="shared" si="2"/>
        <v>0.1134479271991911</v>
      </c>
      <c r="G16" s="32">
        <f t="shared" si="2"/>
        <v>0.04204246713852376</v>
      </c>
      <c r="H16" s="32">
        <f t="shared" si="2"/>
        <v>0.1628109201213347</v>
      </c>
      <c r="I16" s="32">
        <f t="shared" si="2"/>
        <v>0.17753791708796765</v>
      </c>
      <c r="J16" s="32">
        <f t="shared" si="2"/>
        <v>0.17557633973710818</v>
      </c>
    </row>
    <row r="17" spans="2:10" ht="12.75">
      <c r="B17" s="200" t="s">
        <v>130</v>
      </c>
      <c r="C17" s="200"/>
      <c r="D17" s="200"/>
      <c r="E17" s="200"/>
      <c r="F17" s="200"/>
      <c r="G17" s="200"/>
      <c r="H17" s="200"/>
      <c r="I17" s="200"/>
      <c r="J17" s="200"/>
    </row>
    <row r="18" spans="2:10" ht="6.75" customHeight="1">
      <c r="B18" s="192"/>
      <c r="C18" s="192"/>
      <c r="D18" s="192"/>
      <c r="E18" s="192"/>
      <c r="F18" s="192"/>
      <c r="G18" s="192"/>
      <c r="H18" s="192"/>
      <c r="I18" s="192"/>
      <c r="J18" s="192"/>
    </row>
    <row r="19" spans="2:10" ht="67.5" customHeight="1">
      <c r="B19" s="198" t="s">
        <v>190</v>
      </c>
      <c r="C19" s="198"/>
      <c r="D19" s="198"/>
      <c r="E19" s="198"/>
      <c r="F19" s="198"/>
      <c r="G19" s="198"/>
      <c r="H19" s="198"/>
      <c r="I19" s="198"/>
      <c r="J19" s="198"/>
    </row>
    <row r="21" ht="12.75">
      <c r="D21" s="113"/>
    </row>
  </sheetData>
  <sheetProtection/>
  <mergeCells count="13">
    <mergeCell ref="B19:J19"/>
    <mergeCell ref="B12:J12"/>
    <mergeCell ref="B13:B14"/>
    <mergeCell ref="C13:C14"/>
    <mergeCell ref="D13:J13"/>
    <mergeCell ref="B17:J17"/>
    <mergeCell ref="B8:J8"/>
    <mergeCell ref="B18:J18"/>
    <mergeCell ref="B11:J11"/>
    <mergeCell ref="B2:J2"/>
    <mergeCell ref="B3:B4"/>
    <mergeCell ref="C3:C4"/>
    <mergeCell ref="D3:J3"/>
  </mergeCells>
  <printOptions horizontalCentered="1" verticalCentered="1"/>
  <pageMargins left="1.6535433070866143" right="2.047244094488189" top="1.299212598425197" bottom="0.984251968503937" header="0.5118110236220472" footer="0.5118110236220472"/>
  <pageSetup horizontalDpi="600" verticalDpi="600" orientation="landscape" scale="85" r:id="rId2"/>
  <drawing r:id="rId1"/>
</worksheet>
</file>

<file path=xl/worksheets/sheet12.xml><?xml version="1.0" encoding="utf-8"?>
<worksheet xmlns="http://schemas.openxmlformats.org/spreadsheetml/2006/main" xmlns:r="http://schemas.openxmlformats.org/officeDocument/2006/relationships">
  <dimension ref="B1:M32"/>
  <sheetViews>
    <sheetView showGridLines="0" zoomScalePageLayoutView="0" workbookViewId="0" topLeftCell="A1">
      <selection activeCell="C33" sqref="C33"/>
    </sheetView>
  </sheetViews>
  <sheetFormatPr defaultColWidth="9.140625" defaultRowHeight="12.75"/>
  <cols>
    <col min="1" max="1" width="9.140625" style="13" customWidth="1"/>
    <col min="2" max="2" width="14.421875" style="13" bestFit="1" customWidth="1"/>
    <col min="3" max="3" width="13.7109375" style="13" bestFit="1" customWidth="1"/>
    <col min="4" max="4" width="12.7109375" style="13" bestFit="1" customWidth="1"/>
    <col min="5" max="5" width="11.00390625" style="13" bestFit="1" customWidth="1"/>
    <col min="6" max="6" width="12.7109375" style="13" bestFit="1" customWidth="1"/>
    <col min="7" max="8" width="13.7109375" style="13" bestFit="1" customWidth="1"/>
    <col min="9" max="9" width="8.28125" style="13" bestFit="1" customWidth="1"/>
    <col min="10" max="10" width="7.57421875" style="13" bestFit="1" customWidth="1"/>
    <col min="11" max="11" width="8.00390625" style="13" bestFit="1" customWidth="1"/>
    <col min="12" max="12" width="8.28125" style="13" bestFit="1" customWidth="1"/>
    <col min="13" max="13" width="12.00390625" style="13" bestFit="1" customWidth="1"/>
    <col min="14" max="14" width="11.7109375" style="13" customWidth="1"/>
    <col min="15" max="15" width="9.140625" style="13" customWidth="1"/>
    <col min="16" max="16" width="14.00390625" style="13" bestFit="1" customWidth="1"/>
    <col min="17" max="17" width="12.7109375" style="13" bestFit="1" customWidth="1"/>
    <col min="18" max="18" width="9.28125" style="13" bestFit="1" customWidth="1"/>
    <col min="19" max="21" width="9.140625" style="13" customWidth="1"/>
    <col min="22" max="22" width="11.140625" style="13" customWidth="1"/>
    <col min="23" max="25" width="9.140625" style="13" customWidth="1"/>
    <col min="26" max="26" width="11.28125" style="13" customWidth="1"/>
    <col min="27" max="27" width="12.00390625" style="13" customWidth="1"/>
    <col min="28" max="16384" width="9.140625" style="13" customWidth="1"/>
  </cols>
  <sheetData>
    <row r="1" spans="9:13" ht="12.75">
      <c r="I1" s="79"/>
      <c r="J1" s="79"/>
      <c r="K1" s="79"/>
      <c r="L1" s="79"/>
      <c r="M1" s="79"/>
    </row>
    <row r="2" spans="2:13" ht="12.75">
      <c r="B2" s="185" t="s">
        <v>175</v>
      </c>
      <c r="C2" s="185"/>
      <c r="D2" s="185"/>
      <c r="E2" s="185"/>
      <c r="F2" s="185"/>
      <c r="G2" s="185"/>
      <c r="H2" s="185"/>
      <c r="I2" s="79"/>
      <c r="J2" s="79"/>
      <c r="K2" s="79"/>
      <c r="L2" s="79"/>
      <c r="M2" s="79"/>
    </row>
    <row r="3" spans="2:13" ht="15" customHeight="1">
      <c r="B3" s="186"/>
      <c r="C3" s="186" t="s">
        <v>88</v>
      </c>
      <c r="D3" s="188" t="s">
        <v>89</v>
      </c>
      <c r="E3" s="188"/>
      <c r="F3" s="188"/>
      <c r="G3" s="188"/>
      <c r="H3" s="188"/>
      <c r="I3" s="79"/>
      <c r="J3" s="79"/>
      <c r="K3" s="79"/>
      <c r="L3" s="79"/>
      <c r="M3" s="79"/>
    </row>
    <row r="4" spans="2:13" ht="21">
      <c r="B4" s="187"/>
      <c r="C4" s="187"/>
      <c r="D4" s="80" t="s">
        <v>90</v>
      </c>
      <c r="E4" s="80" t="s">
        <v>91</v>
      </c>
      <c r="F4" s="80" t="s">
        <v>92</v>
      </c>
      <c r="G4" s="80" t="s">
        <v>93</v>
      </c>
      <c r="H4" s="81" t="s">
        <v>94</v>
      </c>
      <c r="I4" s="80"/>
      <c r="J4" s="80"/>
      <c r="K4" s="80"/>
      <c r="L4" s="80"/>
      <c r="M4" s="81"/>
    </row>
    <row r="5" spans="2:13" ht="12.75">
      <c r="B5" s="92" t="s">
        <v>95</v>
      </c>
      <c r="C5" s="100">
        <f>SUM(D5:H5)</f>
        <v>43671</v>
      </c>
      <c r="D5" s="100">
        <v>2818</v>
      </c>
      <c r="E5" s="100">
        <v>48</v>
      </c>
      <c r="F5" s="100">
        <v>4696</v>
      </c>
      <c r="G5" s="100">
        <v>31396</v>
      </c>
      <c r="H5" s="100">
        <v>4713</v>
      </c>
      <c r="I5" s="79"/>
      <c r="J5" s="79"/>
      <c r="K5" s="79"/>
      <c r="L5" s="79"/>
      <c r="M5" s="79"/>
    </row>
    <row r="6" spans="2:13" ht="31.5">
      <c r="B6" s="71" t="s">
        <v>141</v>
      </c>
      <c r="C6" s="91">
        <f>SUM(D6:H6)</f>
        <v>197800</v>
      </c>
      <c r="D6" s="91">
        <v>9813</v>
      </c>
      <c r="E6" s="91">
        <v>99</v>
      </c>
      <c r="F6" s="91">
        <v>31274</v>
      </c>
      <c r="G6" s="91">
        <v>132668</v>
      </c>
      <c r="H6" s="91">
        <v>23946</v>
      </c>
      <c r="I6" s="82"/>
      <c r="J6" s="82"/>
      <c r="K6" s="82"/>
      <c r="L6" s="82"/>
      <c r="M6" s="82"/>
    </row>
    <row r="7" spans="2:13" ht="31.5">
      <c r="B7" s="69" t="s">
        <v>142</v>
      </c>
      <c r="C7" s="70">
        <f>SUM(D7:H7)</f>
        <v>47812.42446217066</v>
      </c>
      <c r="D7" s="70">
        <f>+(D6/413.7)*100</f>
        <v>2372.0087019579405</v>
      </c>
      <c r="E7" s="70">
        <f>+(E6/413.7)*100</f>
        <v>23.930384336475708</v>
      </c>
      <c r="F7" s="70">
        <f>+(F6/413.7)*100</f>
        <v>7559.584239787286</v>
      </c>
      <c r="G7" s="70">
        <f>+(G6/413.7)*100</f>
        <v>32068.648779308678</v>
      </c>
      <c r="H7" s="70">
        <f>+(H6/413.7)*100</f>
        <v>5788.2523567802755</v>
      </c>
      <c r="I7" s="82"/>
      <c r="J7" s="82"/>
      <c r="K7" s="82"/>
      <c r="L7" s="82"/>
      <c r="M7" s="82"/>
    </row>
    <row r="8" spans="2:13" ht="12.75">
      <c r="B8" s="183" t="s">
        <v>130</v>
      </c>
      <c r="C8" s="183"/>
      <c r="D8" s="183"/>
      <c r="E8" s="183"/>
      <c r="F8" s="183"/>
      <c r="G8" s="183"/>
      <c r="H8" s="183"/>
      <c r="I8" s="79"/>
      <c r="J8" s="79"/>
      <c r="K8" s="79"/>
      <c r="L8" s="79"/>
      <c r="M8" s="79"/>
    </row>
    <row r="9" spans="2:13" ht="12.75">
      <c r="B9" s="77"/>
      <c r="C9" s="77"/>
      <c r="D9" s="77"/>
      <c r="E9" s="77"/>
      <c r="F9" s="77"/>
      <c r="G9" s="77"/>
      <c r="H9" s="77"/>
      <c r="I9" s="79"/>
      <c r="J9" s="79"/>
      <c r="K9" s="79"/>
      <c r="L9" s="79"/>
      <c r="M9" s="79"/>
    </row>
    <row r="10" spans="2:8" ht="12.75">
      <c r="B10" s="58"/>
      <c r="C10" s="58"/>
      <c r="D10" s="58"/>
      <c r="E10" s="58"/>
      <c r="F10" s="58"/>
      <c r="G10" s="58"/>
      <c r="H10" s="58"/>
    </row>
    <row r="11" spans="2:8" ht="12.75">
      <c r="B11" s="184"/>
      <c r="C11" s="184"/>
      <c r="D11" s="184"/>
      <c r="E11" s="184"/>
      <c r="F11" s="184"/>
      <c r="G11" s="184"/>
      <c r="H11" s="184"/>
    </row>
    <row r="12" spans="2:8" ht="12.75">
      <c r="B12" s="185" t="s">
        <v>176</v>
      </c>
      <c r="C12" s="185"/>
      <c r="D12" s="185"/>
      <c r="E12" s="185"/>
      <c r="F12" s="185"/>
      <c r="G12" s="185"/>
      <c r="H12" s="185"/>
    </row>
    <row r="13" spans="2:8" ht="12.75">
      <c r="B13" s="186"/>
      <c r="C13" s="186" t="s">
        <v>88</v>
      </c>
      <c r="D13" s="188" t="s">
        <v>89</v>
      </c>
      <c r="E13" s="188"/>
      <c r="F13" s="188"/>
      <c r="G13" s="188"/>
      <c r="H13" s="188"/>
    </row>
    <row r="14" spans="2:8" ht="21">
      <c r="B14" s="187"/>
      <c r="C14" s="187"/>
      <c r="D14" s="80" t="s">
        <v>90</v>
      </c>
      <c r="E14" s="80" t="s">
        <v>91</v>
      </c>
      <c r="F14" s="80" t="s">
        <v>92</v>
      </c>
      <c r="G14" s="80" t="s">
        <v>93</v>
      </c>
      <c r="H14" s="81" t="s">
        <v>94</v>
      </c>
    </row>
    <row r="15" spans="2:8" ht="12.75">
      <c r="B15" s="92" t="s">
        <v>95</v>
      </c>
      <c r="C15" s="94">
        <f>SUM(D15:H15)</f>
        <v>1</v>
      </c>
      <c r="D15" s="94">
        <f>+D5/$C$5</f>
        <v>0.06452794760825262</v>
      </c>
      <c r="E15" s="94">
        <f>+E5/$C$5</f>
        <v>0.0010991275674933022</v>
      </c>
      <c r="F15" s="94">
        <f>+F5/$C$5</f>
        <v>0.10753131368642807</v>
      </c>
      <c r="G15" s="94">
        <f>+G5/$C$5</f>
        <v>0.7189210231045774</v>
      </c>
      <c r="H15" s="94">
        <f>+H5/$C$5</f>
        <v>0.10792058803324861</v>
      </c>
    </row>
    <row r="16" spans="2:8" ht="12.75">
      <c r="B16" s="28" t="s">
        <v>96</v>
      </c>
      <c r="C16" s="29">
        <f>SUM(D16:H16)</f>
        <v>1</v>
      </c>
      <c r="D16" s="29">
        <f>+D6/$C$6</f>
        <v>0.04961071789686552</v>
      </c>
      <c r="E16" s="29">
        <f>+E6/$C$6</f>
        <v>0.0005005055611729019</v>
      </c>
      <c r="F16" s="29">
        <f>+F6/$C$6</f>
        <v>0.15810920121334682</v>
      </c>
      <c r="G16" s="29">
        <f>+G6/$C$6</f>
        <v>0.6707178968655207</v>
      </c>
      <c r="H16" s="29">
        <f>+H6/$C$6</f>
        <v>0.12106167846309404</v>
      </c>
    </row>
    <row r="17" spans="2:8" ht="12.75">
      <c r="B17" s="183" t="s">
        <v>130</v>
      </c>
      <c r="C17" s="183"/>
      <c r="D17" s="183"/>
      <c r="E17" s="183"/>
      <c r="F17" s="183"/>
      <c r="G17" s="183"/>
      <c r="H17" s="183"/>
    </row>
    <row r="18" spans="2:8" ht="6.75" customHeight="1">
      <c r="B18" s="190"/>
      <c r="C18" s="190"/>
      <c r="D18" s="190"/>
      <c r="E18" s="190"/>
      <c r="F18" s="190"/>
      <c r="G18" s="190"/>
      <c r="H18" s="190"/>
    </row>
    <row r="19" spans="2:8" ht="70.5" customHeight="1">
      <c r="B19" s="189" t="s">
        <v>191</v>
      </c>
      <c r="C19" s="189"/>
      <c r="D19" s="189"/>
      <c r="E19" s="189"/>
      <c r="F19" s="189"/>
      <c r="G19" s="189"/>
      <c r="H19" s="189"/>
    </row>
    <row r="32" ht="12.75">
      <c r="I32" s="33"/>
    </row>
  </sheetData>
  <sheetProtection/>
  <mergeCells count="13">
    <mergeCell ref="B19:H19"/>
    <mergeCell ref="B12:H12"/>
    <mergeCell ref="B13:B14"/>
    <mergeCell ref="C13:C14"/>
    <mergeCell ref="D13:H13"/>
    <mergeCell ref="B17:H17"/>
    <mergeCell ref="B18:H18"/>
    <mergeCell ref="B8:H8"/>
    <mergeCell ref="B11:H11"/>
    <mergeCell ref="B2:H2"/>
    <mergeCell ref="B3:B4"/>
    <mergeCell ref="C3:C4"/>
    <mergeCell ref="D3:H3"/>
  </mergeCells>
  <printOptions horizontalCentered="1" verticalCentered="1"/>
  <pageMargins left="2.440944881889764" right="2.047244094488189" top="0.8267716535433072" bottom="0.984251968503937" header="0.5118110236220472" footer="0.5118110236220472"/>
  <pageSetup horizontalDpi="600" verticalDpi="600" orientation="landscape" scale="85" r:id="rId2"/>
  <drawing r:id="rId1"/>
</worksheet>
</file>

<file path=xl/worksheets/sheet13.xml><?xml version="1.0" encoding="utf-8"?>
<worksheet xmlns="http://schemas.openxmlformats.org/spreadsheetml/2006/main" xmlns:r="http://schemas.openxmlformats.org/officeDocument/2006/relationships">
  <dimension ref="B2:K22"/>
  <sheetViews>
    <sheetView showGridLines="0" zoomScalePageLayoutView="0" workbookViewId="0" topLeftCell="A1">
      <selection activeCell="C45" sqref="C45"/>
    </sheetView>
  </sheetViews>
  <sheetFormatPr defaultColWidth="10.8515625" defaultRowHeight="12.75"/>
  <cols>
    <col min="1" max="1" width="8.7109375" style="14" customWidth="1"/>
    <col min="2" max="2" width="18.00390625" style="14" customWidth="1"/>
    <col min="3" max="3" width="10.421875" style="14" customWidth="1"/>
    <col min="4" max="4" width="14.140625" style="14" customWidth="1"/>
    <col min="5" max="5" width="11.8515625" style="14" customWidth="1"/>
    <col min="6" max="6" width="12.421875" style="14" customWidth="1"/>
    <col min="7" max="7" width="11.28125" style="14" customWidth="1"/>
    <col min="8" max="8" width="12.7109375" style="14" customWidth="1"/>
    <col min="9" max="9" width="9.421875" style="14" customWidth="1"/>
    <col min="10" max="10" width="10.8515625" style="14" customWidth="1"/>
    <col min="11" max="11" width="17.421875" style="14" customWidth="1"/>
    <col min="12" max="14" width="10.8515625" style="14" customWidth="1"/>
    <col min="15" max="15" width="14.8515625" style="14" customWidth="1"/>
    <col min="16" max="16" width="10.8515625" style="14" customWidth="1"/>
    <col min="17" max="17" width="15.57421875" style="14" customWidth="1"/>
    <col min="18" max="18" width="12.421875" style="14" bestFit="1" customWidth="1"/>
    <col min="19" max="16384" width="10.8515625" style="14" customWidth="1"/>
  </cols>
  <sheetData>
    <row r="2" spans="2:9" ht="12.75">
      <c r="B2" s="201" t="s">
        <v>177</v>
      </c>
      <c r="C2" s="201"/>
      <c r="D2" s="201"/>
      <c r="E2" s="201"/>
      <c r="F2" s="201"/>
      <c r="G2" s="201"/>
      <c r="H2" s="201"/>
      <c r="I2" s="201"/>
    </row>
    <row r="3" spans="2:9" ht="15" customHeight="1">
      <c r="B3" s="195"/>
      <c r="C3" s="195" t="s">
        <v>88</v>
      </c>
      <c r="D3" s="197" t="s">
        <v>97</v>
      </c>
      <c r="E3" s="197"/>
      <c r="F3" s="197"/>
      <c r="G3" s="197"/>
      <c r="H3" s="197"/>
      <c r="I3" s="197"/>
    </row>
    <row r="4" spans="2:9" ht="36" customHeight="1">
      <c r="B4" s="196"/>
      <c r="C4" s="196"/>
      <c r="D4" s="95" t="s">
        <v>98</v>
      </c>
      <c r="E4" s="95" t="s">
        <v>99</v>
      </c>
      <c r="F4" s="95" t="s">
        <v>100</v>
      </c>
      <c r="G4" s="95" t="s">
        <v>156</v>
      </c>
      <c r="H4" s="96" t="s">
        <v>101</v>
      </c>
      <c r="I4" s="96" t="s">
        <v>102</v>
      </c>
    </row>
    <row r="5" spans="2:9" ht="12.75">
      <c r="B5" s="97" t="s">
        <v>95</v>
      </c>
      <c r="C5" s="98">
        <f>SUM(D5:I5)</f>
        <v>43671</v>
      </c>
      <c r="D5" s="98">
        <v>691</v>
      </c>
      <c r="E5" s="98">
        <v>1563</v>
      </c>
      <c r="F5" s="98">
        <v>700</v>
      </c>
      <c r="G5" s="98">
        <v>4363</v>
      </c>
      <c r="H5" s="98">
        <v>2062</v>
      </c>
      <c r="I5" s="98">
        <v>34292</v>
      </c>
    </row>
    <row r="6" spans="2:9" ht="21">
      <c r="B6" s="71" t="s">
        <v>141</v>
      </c>
      <c r="C6" s="25">
        <f>SUM(D6:I6)</f>
        <v>197800</v>
      </c>
      <c r="D6" s="25">
        <v>4335</v>
      </c>
      <c r="E6" s="25">
        <v>5531</v>
      </c>
      <c r="F6" s="25">
        <v>3467</v>
      </c>
      <c r="G6" s="25">
        <v>35892</v>
      </c>
      <c r="H6" s="25">
        <v>12328</v>
      </c>
      <c r="I6" s="25">
        <v>136247</v>
      </c>
    </row>
    <row r="7" spans="2:9" ht="21">
      <c r="B7" s="69" t="s">
        <v>142</v>
      </c>
      <c r="C7" s="31">
        <f>SUM(D7:I7)</f>
        <v>47812.42446217066</v>
      </c>
      <c r="D7" s="31">
        <f aca="true" t="shared" si="0" ref="D7:I7">+(D6/413.7)*100</f>
        <v>1047.8607686729515</v>
      </c>
      <c r="E7" s="31">
        <f t="shared" si="0"/>
        <v>1336.9591491418903</v>
      </c>
      <c r="F7" s="31">
        <f t="shared" si="0"/>
        <v>838.0468938844574</v>
      </c>
      <c r="G7" s="31">
        <f t="shared" si="0"/>
        <v>8675.852066715011</v>
      </c>
      <c r="H7" s="31">
        <f t="shared" si="0"/>
        <v>2979.937152525985</v>
      </c>
      <c r="I7" s="31">
        <f t="shared" si="0"/>
        <v>32933.76843123036</v>
      </c>
    </row>
    <row r="8" spans="2:9" ht="12.75">
      <c r="B8" s="15" t="s">
        <v>130</v>
      </c>
      <c r="C8" s="15"/>
      <c r="D8" s="15"/>
      <c r="E8" s="15"/>
      <c r="F8" s="15"/>
      <c r="G8" s="15"/>
      <c r="H8" s="15"/>
      <c r="I8" s="15"/>
    </row>
    <row r="9" spans="2:9" ht="12.75">
      <c r="B9" s="78"/>
      <c r="C9" s="78"/>
      <c r="D9" s="78"/>
      <c r="E9" s="78"/>
      <c r="F9" s="78"/>
      <c r="G9" s="78"/>
      <c r="H9" s="78"/>
      <c r="I9" s="78"/>
    </row>
    <row r="10" spans="2:9" ht="12.75">
      <c r="B10" s="78"/>
      <c r="C10" s="78"/>
      <c r="D10" s="78"/>
      <c r="E10" s="78"/>
      <c r="F10" s="78"/>
      <c r="G10" s="78"/>
      <c r="H10" s="78"/>
      <c r="I10" s="78"/>
    </row>
    <row r="11" spans="2:9" ht="12.75">
      <c r="B11" s="193"/>
      <c r="C11" s="193"/>
      <c r="D11" s="193"/>
      <c r="E11" s="193"/>
      <c r="F11" s="193"/>
      <c r="G11" s="193"/>
      <c r="H11" s="193"/>
      <c r="I11" s="193"/>
    </row>
    <row r="12" spans="2:9" ht="12.75">
      <c r="B12" s="201" t="s">
        <v>178</v>
      </c>
      <c r="C12" s="201"/>
      <c r="D12" s="201"/>
      <c r="E12" s="201"/>
      <c r="F12" s="201"/>
      <c r="G12" s="201"/>
      <c r="H12" s="201"/>
      <c r="I12" s="201"/>
    </row>
    <row r="13" spans="2:10" ht="12.75">
      <c r="B13" s="195"/>
      <c r="C13" s="195" t="s">
        <v>88</v>
      </c>
      <c r="D13" s="197" t="s">
        <v>97</v>
      </c>
      <c r="E13" s="197"/>
      <c r="F13" s="197"/>
      <c r="G13" s="197"/>
      <c r="H13" s="197"/>
      <c r="I13" s="197"/>
      <c r="J13" s="18"/>
    </row>
    <row r="14" spans="2:9" ht="35.25" customHeight="1">
      <c r="B14" s="196"/>
      <c r="C14" s="196"/>
      <c r="D14" s="95" t="s">
        <v>98</v>
      </c>
      <c r="E14" s="95" t="s">
        <v>99</v>
      </c>
      <c r="F14" s="95" t="s">
        <v>100</v>
      </c>
      <c r="G14" s="95" t="s">
        <v>156</v>
      </c>
      <c r="H14" s="96" t="s">
        <v>101</v>
      </c>
      <c r="I14" s="96" t="s">
        <v>102</v>
      </c>
    </row>
    <row r="15" spans="2:10" ht="12.75">
      <c r="B15" s="97" t="s">
        <v>95</v>
      </c>
      <c r="C15" s="94">
        <f>SUM(D15:I15)</f>
        <v>1</v>
      </c>
      <c r="D15" s="94">
        <f aca="true" t="shared" si="1" ref="D15:I15">+D5/$C$5</f>
        <v>0.01582285727370566</v>
      </c>
      <c r="E15" s="94">
        <f t="shared" si="1"/>
        <v>0.03579034141650065</v>
      </c>
      <c r="F15" s="94">
        <f t="shared" si="1"/>
        <v>0.016028943692610657</v>
      </c>
      <c r="G15" s="94">
        <f t="shared" si="1"/>
        <v>0.09990611618694328</v>
      </c>
      <c r="H15" s="94">
        <f t="shared" si="1"/>
        <v>0.047216688420233105</v>
      </c>
      <c r="I15" s="94">
        <f t="shared" si="1"/>
        <v>0.7852350530100066</v>
      </c>
      <c r="J15" s="19"/>
    </row>
    <row r="16" spans="2:11" ht="12.75">
      <c r="B16" s="30" t="s">
        <v>96</v>
      </c>
      <c r="C16" s="29">
        <f>SUM(D16:I16)</f>
        <v>1</v>
      </c>
      <c r="D16" s="29">
        <f aca="true" t="shared" si="2" ref="D16:I16">+D6/$C$6</f>
        <v>0.021916076845298282</v>
      </c>
      <c r="E16" s="29">
        <f t="shared" si="2"/>
        <v>0.027962588473205256</v>
      </c>
      <c r="F16" s="29">
        <f t="shared" si="2"/>
        <v>0.017527805864509607</v>
      </c>
      <c r="G16" s="29">
        <f t="shared" si="2"/>
        <v>0.18145601617795754</v>
      </c>
      <c r="H16" s="29">
        <f t="shared" si="2"/>
        <v>0.062325581395348835</v>
      </c>
      <c r="I16" s="29">
        <f t="shared" si="2"/>
        <v>0.6888119312436805</v>
      </c>
      <c r="J16" s="19"/>
      <c r="K16" s="19"/>
    </row>
    <row r="17" spans="2:9" ht="12.75">
      <c r="B17" s="15" t="s">
        <v>130</v>
      </c>
      <c r="C17" s="15"/>
      <c r="D17" s="15"/>
      <c r="E17" s="15"/>
      <c r="F17" s="15"/>
      <c r="G17" s="15"/>
      <c r="H17" s="15"/>
      <c r="I17" s="15"/>
    </row>
    <row r="18" spans="2:9" ht="7.5" customHeight="1">
      <c r="B18" s="202"/>
      <c r="C18" s="202"/>
      <c r="D18" s="202"/>
      <c r="E18" s="202"/>
      <c r="F18" s="202"/>
      <c r="G18" s="202"/>
      <c r="H18" s="202"/>
      <c r="I18" s="202"/>
    </row>
    <row r="19" spans="2:10" ht="80.25" customHeight="1">
      <c r="B19" s="203" t="s">
        <v>192</v>
      </c>
      <c r="C19" s="203"/>
      <c r="D19" s="203"/>
      <c r="E19" s="203"/>
      <c r="F19" s="203"/>
      <c r="G19" s="203"/>
      <c r="H19" s="203"/>
      <c r="I19" s="203"/>
      <c r="J19" s="19"/>
    </row>
    <row r="21" spans="5:6" ht="12.75">
      <c r="E21" s="114"/>
      <c r="F21" s="19"/>
    </row>
    <row r="22" spans="5:6" ht="12.75">
      <c r="E22" s="19"/>
      <c r="F22" s="19"/>
    </row>
  </sheetData>
  <sheetProtection/>
  <mergeCells count="11">
    <mergeCell ref="B18:I18"/>
    <mergeCell ref="B19:I19"/>
    <mergeCell ref="B11:I11"/>
    <mergeCell ref="B12:I12"/>
    <mergeCell ref="B13:B14"/>
    <mergeCell ref="B2:I2"/>
    <mergeCell ref="B3:B4"/>
    <mergeCell ref="C3:C4"/>
    <mergeCell ref="D3:I3"/>
    <mergeCell ref="C13:C14"/>
    <mergeCell ref="D13:I13"/>
  </mergeCells>
  <printOptions horizontalCentered="1" verticalCentered="1"/>
  <pageMargins left="1.4566929133858268" right="2.047244094488189" top="0.8267716535433072" bottom="0.984251968503937" header="0.5118110236220472" footer="0.5118110236220472"/>
  <pageSetup horizontalDpi="600" verticalDpi="600" orientation="landscape" scale="85" r:id="rId2"/>
  <drawing r:id="rId1"/>
</worksheet>
</file>

<file path=xl/worksheets/sheet14.xml><?xml version="1.0" encoding="utf-8"?>
<worksheet xmlns="http://schemas.openxmlformats.org/spreadsheetml/2006/main" xmlns:r="http://schemas.openxmlformats.org/officeDocument/2006/relationships">
  <dimension ref="A3:K30"/>
  <sheetViews>
    <sheetView showGridLines="0" zoomScalePageLayoutView="0" workbookViewId="0" topLeftCell="A1">
      <selection activeCell="B44" sqref="B44"/>
    </sheetView>
  </sheetViews>
  <sheetFormatPr defaultColWidth="10.8515625" defaultRowHeight="12.75"/>
  <cols>
    <col min="1" max="1" width="12.28125" style="14" customWidth="1"/>
    <col min="2" max="2" width="20.421875" style="14" customWidth="1"/>
    <col min="3" max="3" width="7.421875" style="14" customWidth="1"/>
    <col min="4" max="4" width="11.140625" style="14" customWidth="1"/>
    <col min="5" max="5" width="10.7109375" style="14" customWidth="1"/>
    <col min="6" max="6" width="21.28125" style="14" customWidth="1"/>
    <col min="7" max="7" width="7.7109375" style="14" customWidth="1"/>
    <col min="8" max="8" width="10.421875" style="14" customWidth="1"/>
    <col min="9" max="9" width="18.140625" style="14" customWidth="1"/>
    <col min="10" max="16384" width="10.8515625" style="14" customWidth="1"/>
  </cols>
  <sheetData>
    <row r="1" ht="8.25" customHeight="1"/>
    <row r="2" ht="11.25" customHeight="1"/>
    <row r="3" spans="2:9" ht="25.5" customHeight="1">
      <c r="B3" s="204" t="s">
        <v>179</v>
      </c>
      <c r="C3" s="204"/>
      <c r="D3" s="204"/>
      <c r="E3" s="204"/>
      <c r="F3" s="204"/>
      <c r="G3" s="204"/>
      <c r="H3" s="204"/>
      <c r="I3" s="204"/>
    </row>
    <row r="4" spans="2:9" ht="3" customHeight="1">
      <c r="B4" s="205"/>
      <c r="C4" s="205"/>
      <c r="D4" s="205"/>
      <c r="E4" s="205"/>
      <c r="F4" s="205"/>
      <c r="G4" s="205"/>
      <c r="H4" s="205"/>
      <c r="I4" s="205"/>
    </row>
    <row r="5" spans="2:9" ht="15" customHeight="1">
      <c r="B5" s="195" t="s">
        <v>113</v>
      </c>
      <c r="C5" s="195" t="s">
        <v>114</v>
      </c>
      <c r="D5" s="195" t="s">
        <v>133</v>
      </c>
      <c r="E5" s="206" t="s">
        <v>115</v>
      </c>
      <c r="F5" s="208" t="s">
        <v>116</v>
      </c>
      <c r="G5" s="195" t="s">
        <v>114</v>
      </c>
      <c r="H5" s="195" t="s">
        <v>133</v>
      </c>
      <c r="I5" s="195" t="s">
        <v>115</v>
      </c>
    </row>
    <row r="6" spans="2:9" ht="39" customHeight="1">
      <c r="B6" s="196"/>
      <c r="C6" s="196"/>
      <c r="D6" s="196"/>
      <c r="E6" s="207"/>
      <c r="F6" s="209"/>
      <c r="G6" s="199"/>
      <c r="H6" s="199"/>
      <c r="I6" s="199"/>
    </row>
    <row r="7" spans="2:9" ht="12.75">
      <c r="B7" s="116" t="s">
        <v>31</v>
      </c>
      <c r="C7" s="117">
        <v>3032</v>
      </c>
      <c r="D7" s="118">
        <v>36.8</v>
      </c>
      <c r="E7" s="138">
        <f>+C7/$C$23</f>
        <v>0.06942822467999359</v>
      </c>
      <c r="F7" s="86" t="s">
        <v>60</v>
      </c>
      <c r="G7" s="38">
        <v>7</v>
      </c>
      <c r="H7" s="39">
        <v>100</v>
      </c>
      <c r="I7" s="40">
        <f aca="true" t="shared" si="0" ref="I7:I21">+G7/$G$23</f>
        <v>0.00016028943692610658</v>
      </c>
    </row>
    <row r="8" spans="2:9" ht="12.75">
      <c r="B8" s="23" t="s">
        <v>75</v>
      </c>
      <c r="C8" s="38">
        <v>3001</v>
      </c>
      <c r="D8" s="39">
        <v>18.8</v>
      </c>
      <c r="E8" s="89">
        <f>+C8/$C$23</f>
        <v>0.06871837145932083</v>
      </c>
      <c r="F8" s="86" t="s">
        <v>27</v>
      </c>
      <c r="G8" s="38">
        <v>19</v>
      </c>
      <c r="H8" s="39">
        <v>88.6</v>
      </c>
      <c r="I8" s="40">
        <f t="shared" si="0"/>
        <v>0.0004350713287994321</v>
      </c>
    </row>
    <row r="9" spans="2:9" ht="12.75">
      <c r="B9" s="22" t="s">
        <v>40</v>
      </c>
      <c r="C9" s="25">
        <v>2859</v>
      </c>
      <c r="D9" s="37">
        <v>32.6</v>
      </c>
      <c r="E9" s="88">
        <f>+C9/$C$23</f>
        <v>0.06546678573881981</v>
      </c>
      <c r="F9" s="86" t="s">
        <v>14</v>
      </c>
      <c r="G9" s="38">
        <v>21</v>
      </c>
      <c r="H9" s="39">
        <v>94.1</v>
      </c>
      <c r="I9" s="40">
        <f t="shared" si="0"/>
        <v>0.0004808683107783197</v>
      </c>
    </row>
    <row r="10" spans="2:10" ht="12.75">
      <c r="B10" s="23" t="s">
        <v>50</v>
      </c>
      <c r="C10" s="38">
        <v>2158</v>
      </c>
      <c r="D10" s="39">
        <v>25.2</v>
      </c>
      <c r="E10" s="89">
        <f>+C10/$C$23</f>
        <v>0.04941494355521971</v>
      </c>
      <c r="F10" s="86" t="s">
        <v>62</v>
      </c>
      <c r="G10" s="25">
        <v>28</v>
      </c>
      <c r="H10" s="37">
        <v>71.9</v>
      </c>
      <c r="I10" s="40">
        <f t="shared" si="0"/>
        <v>0.0006411577477044263</v>
      </c>
      <c r="J10" s="90"/>
    </row>
    <row r="11" spans="2:9" ht="12.75">
      <c r="B11" s="23" t="s">
        <v>65</v>
      </c>
      <c r="C11" s="38">
        <v>2076</v>
      </c>
      <c r="D11" s="39">
        <v>12.6</v>
      </c>
      <c r="E11" s="89">
        <f>+C11/$C$23</f>
        <v>0.04753726729408532</v>
      </c>
      <c r="F11" s="86" t="s">
        <v>117</v>
      </c>
      <c r="G11" s="38">
        <v>30</v>
      </c>
      <c r="H11" s="39">
        <v>54.6</v>
      </c>
      <c r="I11" s="40">
        <f>+G11/$G$23</f>
        <v>0.0006869547296833139</v>
      </c>
    </row>
    <row r="12" spans="2:9" ht="12.75">
      <c r="B12" s="23" t="s">
        <v>63</v>
      </c>
      <c r="C12" s="38">
        <v>1570</v>
      </c>
      <c r="D12" s="39">
        <v>26.7</v>
      </c>
      <c r="E12" s="89">
        <f>+C12/$C$23</f>
        <v>0.03595063085342676</v>
      </c>
      <c r="F12" s="60" t="s">
        <v>59</v>
      </c>
      <c r="G12" s="61">
        <v>32</v>
      </c>
      <c r="H12" s="62">
        <v>75.2</v>
      </c>
      <c r="I12" s="63">
        <f>+G12/$G$23</f>
        <v>0.0007327517116622014</v>
      </c>
    </row>
    <row r="13" spans="1:9" ht="12.75">
      <c r="A13" s="54"/>
      <c r="B13" s="23" t="s">
        <v>33</v>
      </c>
      <c r="C13" s="38">
        <v>1430</v>
      </c>
      <c r="D13" s="39">
        <v>52.4</v>
      </c>
      <c r="E13" s="89">
        <f aca="true" t="shared" si="1" ref="E13:E21">+C13/$C$23</f>
        <v>0.03274484211490463</v>
      </c>
      <c r="F13" s="147" t="s">
        <v>29</v>
      </c>
      <c r="G13" s="148">
        <v>32</v>
      </c>
      <c r="H13" s="149">
        <v>28</v>
      </c>
      <c r="I13" s="150">
        <f>+G13/$G$23</f>
        <v>0.0007327517116622014</v>
      </c>
    </row>
    <row r="14" spans="2:11" ht="12.75">
      <c r="B14" s="23" t="s">
        <v>3</v>
      </c>
      <c r="C14" s="38">
        <v>1336</v>
      </c>
      <c r="D14" s="39">
        <v>39.5</v>
      </c>
      <c r="E14" s="89">
        <f t="shared" si="1"/>
        <v>0.03059238396189691</v>
      </c>
      <c r="F14" s="86" t="s">
        <v>61</v>
      </c>
      <c r="G14" s="25">
        <v>33</v>
      </c>
      <c r="H14" s="37">
        <v>83.5</v>
      </c>
      <c r="I14" s="40">
        <f>+G14/$G$23</f>
        <v>0.0007556502026516452</v>
      </c>
      <c r="J14" s="19"/>
      <c r="K14" s="54"/>
    </row>
    <row r="15" spans="2:11" ht="12.75">
      <c r="B15" s="23" t="s">
        <v>79</v>
      </c>
      <c r="C15" s="38">
        <v>1204</v>
      </c>
      <c r="D15" s="39">
        <v>25.4</v>
      </c>
      <c r="E15" s="89">
        <f t="shared" si="1"/>
        <v>0.02756978315129033</v>
      </c>
      <c r="F15" s="86" t="s">
        <v>21</v>
      </c>
      <c r="G15" s="25">
        <v>43</v>
      </c>
      <c r="H15" s="37">
        <v>84.4</v>
      </c>
      <c r="I15" s="40">
        <f t="shared" si="0"/>
        <v>0.0009846351125460831</v>
      </c>
      <c r="K15" s="19"/>
    </row>
    <row r="16" spans="2:9" ht="12.75">
      <c r="B16" s="139" t="s">
        <v>70</v>
      </c>
      <c r="C16" s="140">
        <v>1128</v>
      </c>
      <c r="D16" s="141">
        <v>4.5</v>
      </c>
      <c r="E16" s="142">
        <f t="shared" si="1"/>
        <v>0.0258294978360926</v>
      </c>
      <c r="F16" s="86" t="s">
        <v>58</v>
      </c>
      <c r="G16" s="38">
        <v>44</v>
      </c>
      <c r="H16" s="39">
        <v>66.8</v>
      </c>
      <c r="I16" s="40">
        <f>+G16/$G$23</f>
        <v>0.001007533603535527</v>
      </c>
    </row>
    <row r="17" spans="2:9" ht="12.75">
      <c r="B17" s="23" t="s">
        <v>106</v>
      </c>
      <c r="C17" s="38">
        <v>963</v>
      </c>
      <c r="D17" s="39">
        <v>51.2</v>
      </c>
      <c r="E17" s="89">
        <f t="shared" si="1"/>
        <v>0.022051246822834374</v>
      </c>
      <c r="F17" s="86" t="s">
        <v>56</v>
      </c>
      <c r="G17" s="38">
        <v>45</v>
      </c>
      <c r="H17" s="37">
        <v>76.3</v>
      </c>
      <c r="I17" s="40">
        <f>+G17/$G$23</f>
        <v>0.0010304320945249707</v>
      </c>
    </row>
    <row r="18" spans="2:10" ht="12.75">
      <c r="B18" s="23" t="s">
        <v>148</v>
      </c>
      <c r="C18" s="38">
        <v>863</v>
      </c>
      <c r="D18" s="39">
        <v>21.2</v>
      </c>
      <c r="E18" s="89">
        <f>+C18/$C$23</f>
        <v>0.019761397723889997</v>
      </c>
      <c r="F18" s="147" t="s">
        <v>68</v>
      </c>
      <c r="G18" s="148">
        <v>47</v>
      </c>
      <c r="H18" s="149">
        <v>28.7</v>
      </c>
      <c r="I18" s="150">
        <f t="shared" si="0"/>
        <v>0.0010762290765038583</v>
      </c>
      <c r="J18" s="131"/>
    </row>
    <row r="19" spans="2:11" ht="12.75">
      <c r="B19" s="143" t="s">
        <v>77</v>
      </c>
      <c r="C19" s="144">
        <v>851</v>
      </c>
      <c r="D19" s="145">
        <v>0</v>
      </c>
      <c r="E19" s="146">
        <f>+C19/$C$23</f>
        <v>0.01948661583201667</v>
      </c>
      <c r="F19" s="86" t="s">
        <v>30</v>
      </c>
      <c r="G19" s="25">
        <v>58</v>
      </c>
      <c r="H19" s="37">
        <v>71.7</v>
      </c>
      <c r="I19" s="40">
        <f t="shared" si="0"/>
        <v>0.0013281124773877402</v>
      </c>
      <c r="K19" s="34"/>
    </row>
    <row r="20" spans="1:9" ht="12.75">
      <c r="A20" s="54"/>
      <c r="B20" s="23" t="s">
        <v>16</v>
      </c>
      <c r="C20" s="38">
        <v>804</v>
      </c>
      <c r="D20" s="39">
        <v>48.3</v>
      </c>
      <c r="E20" s="89">
        <f t="shared" si="1"/>
        <v>0.018410386755512813</v>
      </c>
      <c r="F20" s="86" t="s">
        <v>34</v>
      </c>
      <c r="G20" s="38">
        <v>70</v>
      </c>
      <c r="H20" s="39">
        <v>61</v>
      </c>
      <c r="I20" s="40">
        <f t="shared" si="0"/>
        <v>0.0016028943692610656</v>
      </c>
    </row>
    <row r="21" spans="2:11" ht="12.75">
      <c r="B21" s="119" t="s">
        <v>76</v>
      </c>
      <c r="C21" s="67">
        <v>790</v>
      </c>
      <c r="D21" s="68">
        <v>17</v>
      </c>
      <c r="E21" s="106">
        <f t="shared" si="1"/>
        <v>0.018089807881660598</v>
      </c>
      <c r="F21" s="87" t="s">
        <v>146</v>
      </c>
      <c r="G21" s="67">
        <v>80</v>
      </c>
      <c r="H21" s="68">
        <v>65.4</v>
      </c>
      <c r="I21" s="41">
        <f t="shared" si="0"/>
        <v>0.0018318792791555036</v>
      </c>
      <c r="K21" s="34"/>
    </row>
    <row r="22" spans="2:10" ht="12.75">
      <c r="B22" s="115" t="s">
        <v>88</v>
      </c>
      <c r="C22" s="64">
        <f>SUM(C7:C21)</f>
        <v>24065</v>
      </c>
      <c r="D22" s="65">
        <f>+(D8+D7+D9+D10+D11+D12+D13+D14+D15+D16+D17+D19+D18+D20+D21)/15</f>
        <v>27.48</v>
      </c>
      <c r="E22" s="105">
        <f>SUM(E7:E21)</f>
        <v>0.5510521856609649</v>
      </c>
      <c r="F22" s="66" t="s">
        <v>88</v>
      </c>
      <c r="G22" s="64">
        <f>SUM(G7:G21)</f>
        <v>589</v>
      </c>
      <c r="H22" s="65">
        <f>+(H7+H8+H13+H12+H9+H14+H11+H10+H18+H16+H17+H19+H20+H15+H21)/15</f>
        <v>70.01333333333334</v>
      </c>
      <c r="I22" s="26">
        <f>SUM(I7:I21)</f>
        <v>0.013487211192782395</v>
      </c>
      <c r="J22" s="19"/>
    </row>
    <row r="23" spans="2:11" ht="12.75">
      <c r="B23" s="42" t="s">
        <v>112</v>
      </c>
      <c r="C23" s="43">
        <f>+'Total Costa Rica'!C5</f>
        <v>43671</v>
      </c>
      <c r="D23" s="107" t="s">
        <v>147</v>
      </c>
      <c r="E23" s="44">
        <v>1</v>
      </c>
      <c r="F23" s="101" t="s">
        <v>112</v>
      </c>
      <c r="G23" s="102">
        <f>+C23</f>
        <v>43671</v>
      </c>
      <c r="H23" s="107" t="s">
        <v>147</v>
      </c>
      <c r="I23" s="103">
        <v>1</v>
      </c>
      <c r="K23" s="34"/>
    </row>
    <row r="24" spans="2:11" ht="12.75" customHeight="1">
      <c r="B24" s="210" t="s">
        <v>136</v>
      </c>
      <c r="C24" s="210"/>
      <c r="D24" s="210"/>
      <c r="E24" s="210"/>
      <c r="F24" s="210"/>
      <c r="G24" s="210"/>
      <c r="H24" s="210"/>
      <c r="I24" s="210"/>
      <c r="K24" s="19"/>
    </row>
    <row r="25" spans="2:11" ht="4.5" customHeight="1">
      <c r="B25" s="213"/>
      <c r="C25" s="213"/>
      <c r="D25" s="213"/>
      <c r="E25" s="213"/>
      <c r="F25" s="213"/>
      <c r="G25" s="213"/>
      <c r="H25" s="213"/>
      <c r="I25" s="213"/>
      <c r="K25" s="19"/>
    </row>
    <row r="26" spans="2:9" ht="36" customHeight="1">
      <c r="B26" s="210" t="s">
        <v>193</v>
      </c>
      <c r="C26" s="210"/>
      <c r="D26" s="210"/>
      <c r="E26" s="210"/>
      <c r="F26" s="210"/>
      <c r="G26" s="210"/>
      <c r="H26" s="210"/>
      <c r="I26" s="210"/>
    </row>
    <row r="27" spans="2:9" ht="30.75" customHeight="1">
      <c r="B27" s="211" t="s">
        <v>180</v>
      </c>
      <c r="C27" s="211"/>
      <c r="D27" s="211"/>
      <c r="E27" s="211"/>
      <c r="F27" s="211"/>
      <c r="G27" s="211"/>
      <c r="H27" s="211"/>
      <c r="I27" s="211"/>
    </row>
    <row r="28" spans="2:10" ht="33.75" customHeight="1">
      <c r="B28" s="212" t="s">
        <v>181</v>
      </c>
      <c r="C28" s="212"/>
      <c r="D28" s="212"/>
      <c r="E28" s="212"/>
      <c r="F28" s="212"/>
      <c r="G28" s="212"/>
      <c r="H28" s="212"/>
      <c r="I28" s="212"/>
      <c r="J28" s="19"/>
    </row>
    <row r="30" ht="12.75">
      <c r="F30" s="54"/>
    </row>
  </sheetData>
  <sheetProtection/>
  <mergeCells count="15">
    <mergeCell ref="B24:I24"/>
    <mergeCell ref="B27:I27"/>
    <mergeCell ref="B28:I28"/>
    <mergeCell ref="B26:I26"/>
    <mergeCell ref="B25:I25"/>
    <mergeCell ref="B3:I3"/>
    <mergeCell ref="B4:I4"/>
    <mergeCell ref="B5:B6"/>
    <mergeCell ref="C5:C6"/>
    <mergeCell ref="D5:D6"/>
    <mergeCell ref="E5:E6"/>
    <mergeCell ref="F5:F6"/>
    <mergeCell ref="G5:G6"/>
    <mergeCell ref="H5:H6"/>
    <mergeCell ref="I5:I6"/>
  </mergeCells>
  <printOptions horizontalCentered="1" verticalCentered="1"/>
  <pageMargins left="1.4566929133858268" right="2.047244094488189" top="0.8267716535433072" bottom="0.984251968503937" header="0.5118110236220472" footer="0.5118110236220472"/>
  <pageSetup horizontalDpi="600" verticalDpi="600" orientation="landscape" scale="90" r:id="rId2"/>
  <ignoredErrors>
    <ignoredError sqref="D22 H22" formula="1"/>
  </ignoredErrors>
  <drawing r:id="rId1"/>
</worksheet>
</file>

<file path=xl/worksheets/sheet15.xml><?xml version="1.0" encoding="utf-8"?>
<worksheet xmlns="http://schemas.openxmlformats.org/spreadsheetml/2006/main" xmlns:r="http://schemas.openxmlformats.org/officeDocument/2006/relationships">
  <dimension ref="B2:I17"/>
  <sheetViews>
    <sheetView showGridLines="0" zoomScalePageLayoutView="0" workbookViewId="0" topLeftCell="A1">
      <selection activeCell="C41" sqref="C41"/>
    </sheetView>
  </sheetViews>
  <sheetFormatPr defaultColWidth="11.421875" defaultRowHeight="12.75"/>
  <cols>
    <col min="1" max="1" width="5.140625" style="120" customWidth="1"/>
    <col min="2" max="2" width="22.7109375" style="120" customWidth="1"/>
    <col min="3" max="3" width="20.00390625" style="120" customWidth="1"/>
    <col min="4" max="4" width="15.421875" style="120" customWidth="1"/>
    <col min="5" max="5" width="15.140625" style="120" customWidth="1"/>
    <col min="6" max="6" width="14.421875" style="120" customWidth="1"/>
    <col min="7" max="7" width="16.140625" style="120" customWidth="1"/>
    <col min="8" max="8" width="18.00390625" style="120" customWidth="1"/>
    <col min="9" max="9" width="17.57421875" style="120" customWidth="1"/>
    <col min="10" max="16384" width="11.421875" style="120" customWidth="1"/>
  </cols>
  <sheetData>
    <row r="2" spans="2:9" ht="32.25" customHeight="1">
      <c r="B2" s="214" t="s">
        <v>157</v>
      </c>
      <c r="C2" s="215"/>
      <c r="D2" s="215"/>
      <c r="E2" s="215"/>
      <c r="F2" s="215"/>
      <c r="G2" s="215"/>
      <c r="H2" s="215"/>
      <c r="I2" s="216"/>
    </row>
    <row r="3" spans="2:9" ht="45">
      <c r="B3" s="128" t="s">
        <v>145</v>
      </c>
      <c r="C3" s="129" t="s">
        <v>158</v>
      </c>
      <c r="D3" s="129" t="s">
        <v>149</v>
      </c>
      <c r="E3" s="129" t="s">
        <v>150</v>
      </c>
      <c r="F3" s="133" t="s">
        <v>151</v>
      </c>
      <c r="G3" s="137" t="s">
        <v>152</v>
      </c>
      <c r="H3" s="137" t="s">
        <v>153</v>
      </c>
      <c r="I3" s="137" t="s">
        <v>154</v>
      </c>
    </row>
    <row r="4" spans="2:9" ht="15">
      <c r="B4" s="121">
        <v>2000</v>
      </c>
      <c r="C4" s="135">
        <f>+D4+E4</f>
        <v>143317</v>
      </c>
      <c r="D4" s="123">
        <v>131586</v>
      </c>
      <c r="E4" s="132">
        <v>11731</v>
      </c>
      <c r="F4" s="134">
        <v>681</v>
      </c>
      <c r="G4" s="123">
        <v>13656</v>
      </c>
      <c r="H4" s="124">
        <f>+F4/D4</f>
        <v>0.005175322602708495</v>
      </c>
      <c r="I4" s="124">
        <f>+G4/E4</f>
        <v>1.1640951325547695</v>
      </c>
    </row>
    <row r="5" spans="2:9" ht="15">
      <c r="B5" s="121">
        <v>2001</v>
      </c>
      <c r="C5" s="135">
        <f aca="true" t="shared" si="0" ref="C5:C13">+D5+E5</f>
        <v>139106</v>
      </c>
      <c r="D5" s="122">
        <v>132391</v>
      </c>
      <c r="E5" s="132">
        <v>6715</v>
      </c>
      <c r="F5" s="135">
        <v>452</v>
      </c>
      <c r="G5" s="122">
        <v>11405</v>
      </c>
      <c r="H5" s="125">
        <f aca="true" t="shared" si="1" ref="H5:I13">+F5/D5</f>
        <v>0.0034141293592464743</v>
      </c>
      <c r="I5" s="125">
        <f t="shared" si="1"/>
        <v>1.6984363365599404</v>
      </c>
    </row>
    <row r="6" spans="2:9" ht="15">
      <c r="B6" s="121">
        <v>2002</v>
      </c>
      <c r="C6" s="135">
        <f t="shared" si="0"/>
        <v>152380</v>
      </c>
      <c r="D6" s="122">
        <v>144661</v>
      </c>
      <c r="E6" s="132">
        <v>7719</v>
      </c>
      <c r="F6" s="135">
        <v>208</v>
      </c>
      <c r="G6" s="122">
        <v>9029</v>
      </c>
      <c r="H6" s="125">
        <f t="shared" si="1"/>
        <v>0.0014378443395248201</v>
      </c>
      <c r="I6" s="125">
        <f t="shared" si="1"/>
        <v>1.1697111024744138</v>
      </c>
    </row>
    <row r="7" spans="2:9" ht="15">
      <c r="B7" s="121">
        <v>2003</v>
      </c>
      <c r="C7" s="135">
        <f t="shared" si="0"/>
        <v>183444</v>
      </c>
      <c r="D7" s="122">
        <v>174097</v>
      </c>
      <c r="E7" s="132">
        <v>9347</v>
      </c>
      <c r="F7" s="135">
        <v>264</v>
      </c>
      <c r="G7" s="122">
        <v>8185</v>
      </c>
      <c r="H7" s="125">
        <f t="shared" si="1"/>
        <v>0.0015163960320970493</v>
      </c>
      <c r="I7" s="125">
        <f t="shared" si="1"/>
        <v>0.8756820370172248</v>
      </c>
    </row>
    <row r="8" spans="2:9" ht="15">
      <c r="B8" s="121">
        <v>2004</v>
      </c>
      <c r="C8" s="135">
        <f t="shared" si="0"/>
        <v>188610</v>
      </c>
      <c r="D8" s="122">
        <v>177304</v>
      </c>
      <c r="E8" s="132">
        <v>11306</v>
      </c>
      <c r="F8" s="135">
        <v>711</v>
      </c>
      <c r="G8" s="122">
        <v>10857</v>
      </c>
      <c r="H8" s="125">
        <f t="shared" si="1"/>
        <v>0.004010061814736272</v>
      </c>
      <c r="I8" s="125">
        <f t="shared" si="1"/>
        <v>0.960286573500796</v>
      </c>
    </row>
    <row r="9" spans="2:9" ht="15">
      <c r="B9" s="121">
        <v>2005</v>
      </c>
      <c r="C9" s="135">
        <f t="shared" si="0"/>
        <v>185858</v>
      </c>
      <c r="D9" s="122">
        <v>169124</v>
      </c>
      <c r="E9" s="132">
        <v>16734</v>
      </c>
      <c r="F9" s="135">
        <v>493</v>
      </c>
      <c r="G9" s="122">
        <v>9424</v>
      </c>
      <c r="H9" s="125">
        <f t="shared" si="1"/>
        <v>0.002915020931387621</v>
      </c>
      <c r="I9" s="125">
        <f t="shared" si="1"/>
        <v>0.5631648141508306</v>
      </c>
    </row>
    <row r="10" spans="2:9" ht="15">
      <c r="B10" s="121">
        <v>2006</v>
      </c>
      <c r="C10" s="135">
        <f t="shared" si="0"/>
        <v>160091</v>
      </c>
      <c r="D10" s="122">
        <v>148926</v>
      </c>
      <c r="E10" s="132">
        <v>11165</v>
      </c>
      <c r="F10" s="135">
        <v>269</v>
      </c>
      <c r="G10" s="122">
        <v>8487</v>
      </c>
      <c r="H10" s="125">
        <f t="shared" si="1"/>
        <v>0.0018062661993204678</v>
      </c>
      <c r="I10" s="125">
        <f t="shared" si="1"/>
        <v>0.7601433049708912</v>
      </c>
    </row>
    <row r="11" spans="2:9" ht="15">
      <c r="B11" s="121">
        <v>2007</v>
      </c>
      <c r="C11" s="135">
        <f t="shared" si="0"/>
        <v>165995</v>
      </c>
      <c r="D11" s="122">
        <v>151254</v>
      </c>
      <c r="E11" s="132">
        <v>14741</v>
      </c>
      <c r="F11" s="135">
        <v>610</v>
      </c>
      <c r="G11" s="122">
        <v>10832</v>
      </c>
      <c r="H11" s="125">
        <f t="shared" si="1"/>
        <v>0.004032951194679149</v>
      </c>
      <c r="I11" s="125">
        <f t="shared" si="1"/>
        <v>0.7348212468624924</v>
      </c>
    </row>
    <row r="12" spans="2:9" ht="15">
      <c r="B12" s="121">
        <v>2008</v>
      </c>
      <c r="C12" s="135">
        <f t="shared" si="0"/>
        <v>164890</v>
      </c>
      <c r="D12" s="122">
        <v>149060</v>
      </c>
      <c r="E12" s="132">
        <v>15830</v>
      </c>
      <c r="F12" s="135">
        <v>772</v>
      </c>
      <c r="G12" s="122">
        <v>11942</v>
      </c>
      <c r="H12" s="125">
        <f t="shared" si="1"/>
        <v>0.005179122501006306</v>
      </c>
      <c r="I12" s="125">
        <f t="shared" si="1"/>
        <v>0.7543903979785218</v>
      </c>
    </row>
    <row r="13" spans="2:9" ht="15">
      <c r="B13" s="121">
        <v>2009</v>
      </c>
      <c r="C13" s="135">
        <f t="shared" si="0"/>
        <v>174116</v>
      </c>
      <c r="D13" s="126">
        <v>153678</v>
      </c>
      <c r="E13" s="132">
        <v>20438</v>
      </c>
      <c r="F13" s="136">
        <v>834</v>
      </c>
      <c r="G13" s="126">
        <v>8808</v>
      </c>
      <c r="H13" s="127">
        <f t="shared" si="1"/>
        <v>0.005426931636278452</v>
      </c>
      <c r="I13" s="127">
        <f t="shared" si="1"/>
        <v>0.43096193365299934</v>
      </c>
    </row>
    <row r="14" spans="2:9" ht="22.5" customHeight="1">
      <c r="B14" s="217" t="s">
        <v>159</v>
      </c>
      <c r="C14" s="218"/>
      <c r="D14" s="218"/>
      <c r="E14" s="218"/>
      <c r="F14" s="219"/>
      <c r="G14" s="219"/>
      <c r="H14" s="219"/>
      <c r="I14" s="220"/>
    </row>
    <row r="15" spans="2:9" ht="15">
      <c r="B15" s="221" t="s">
        <v>155</v>
      </c>
      <c r="C15" s="222"/>
      <c r="D15" s="222"/>
      <c r="E15" s="222"/>
      <c r="F15" s="222"/>
      <c r="G15" s="222"/>
      <c r="H15" s="222"/>
      <c r="I15" s="223"/>
    </row>
    <row r="17" spans="2:9" ht="52.5" customHeight="1">
      <c r="B17" s="224" t="s">
        <v>160</v>
      </c>
      <c r="C17" s="224"/>
      <c r="D17" s="224"/>
      <c r="E17" s="224"/>
      <c r="F17" s="224"/>
      <c r="G17" s="224"/>
      <c r="H17" s="224"/>
      <c r="I17" s="224"/>
    </row>
  </sheetData>
  <sheetProtection/>
  <mergeCells count="4">
    <mergeCell ref="B2:I2"/>
    <mergeCell ref="B14:I14"/>
    <mergeCell ref="B15:I15"/>
    <mergeCell ref="B17:I17"/>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2:K37"/>
  <sheetViews>
    <sheetView showGridLines="0" zoomScalePageLayoutView="0" workbookViewId="0" topLeftCell="A1">
      <selection activeCell="B43" sqref="B43"/>
    </sheetView>
  </sheetViews>
  <sheetFormatPr defaultColWidth="11.421875" defaultRowHeight="12.75"/>
  <cols>
    <col min="2" max="2" width="18.140625" style="0" bestFit="1" customWidth="1"/>
    <col min="3" max="3" width="8.7109375" style="0" bestFit="1" customWidth="1"/>
    <col min="4" max="4" width="18.28125" style="0" bestFit="1" customWidth="1"/>
    <col min="5" max="5" width="14.7109375" style="0" bestFit="1" customWidth="1"/>
    <col min="7" max="7" width="12.421875" style="0" bestFit="1" customWidth="1"/>
    <col min="8" max="8" width="16.421875" style="0" bestFit="1" customWidth="1"/>
  </cols>
  <sheetData>
    <row r="1" ht="18.75" customHeight="1"/>
    <row r="2" spans="2:5" ht="42.75" customHeight="1">
      <c r="B2" s="168" t="s">
        <v>165</v>
      </c>
      <c r="C2" s="168"/>
      <c r="D2" s="168"/>
      <c r="E2" s="168"/>
    </row>
    <row r="3" spans="2:5" ht="3" customHeight="1">
      <c r="B3" s="169"/>
      <c r="C3" s="169"/>
      <c r="D3" s="169"/>
      <c r="E3" s="169"/>
    </row>
    <row r="4" spans="2:5" ht="35.25" customHeight="1">
      <c r="B4" s="4"/>
      <c r="C4" s="4" t="s">
        <v>1</v>
      </c>
      <c r="D4" s="4" t="s">
        <v>138</v>
      </c>
      <c r="E4" s="4" t="s">
        <v>139</v>
      </c>
    </row>
    <row r="5" spans="2:5" ht="20.25" customHeight="1">
      <c r="B5" s="6" t="s">
        <v>80</v>
      </c>
      <c r="C5" s="7">
        <v>43671</v>
      </c>
      <c r="D5" s="7">
        <v>197800</v>
      </c>
      <c r="E5" s="7">
        <f>((197800099701.01/413.7)*100)/1000000</f>
        <v>47812.44856200387</v>
      </c>
    </row>
    <row r="6" spans="2:5" ht="12.75">
      <c r="B6" s="170" t="s">
        <v>81</v>
      </c>
      <c r="C6" s="170"/>
      <c r="D6" s="170"/>
      <c r="E6" s="170"/>
    </row>
    <row r="7" spans="2:5" ht="12.75">
      <c r="B7" s="58"/>
      <c r="C7" s="58"/>
      <c r="D7" s="58"/>
      <c r="E7" s="58"/>
    </row>
    <row r="8" spans="2:6" ht="12.75">
      <c r="B8" s="58"/>
      <c r="C8" s="58"/>
      <c r="D8" s="58"/>
      <c r="E8" s="58"/>
      <c r="F8" s="111"/>
    </row>
    <row r="10" ht="12.75">
      <c r="H10" s="9"/>
    </row>
    <row r="11" ht="12.75">
      <c r="H11" s="9"/>
    </row>
    <row r="13" ht="12.75">
      <c r="G13" s="8"/>
    </row>
    <row r="14" ht="12.75">
      <c r="G14" s="8"/>
    </row>
    <row r="20" ht="12.75">
      <c r="K20" s="8"/>
    </row>
    <row r="21" ht="12.75">
      <c r="I21" s="8"/>
    </row>
    <row r="31" spans="2:5" ht="34.5" customHeight="1">
      <c r="B31" s="171" t="s">
        <v>162</v>
      </c>
      <c r="C31" s="172"/>
      <c r="D31" s="172"/>
      <c r="E31" s="173"/>
    </row>
    <row r="35" ht="12.75" hidden="1">
      <c r="B35" s="8">
        <f>98.14+99.08+100+100.88+100.71+100.9+101.93+102.96+103.95+104.31+105.07+106.04+107.14+107.75+108.75+109.52+110.21+110.84+112.21+114.09+114.92+116.2+116.66+117+64+119.89+121.56+124.16+126.38+127.58+128.91+130.5+129.95+130.44+131.02+131.04+131.47+131.3+131.53+132.73+133.6+133.75+134.06+133.85+135.21+137.41+138.35+138.69</f>
        <v>5646.639999999999</v>
      </c>
    </row>
    <row r="36" ht="12.75" hidden="1">
      <c r="B36" s="8">
        <f>+B35/48</f>
        <v>117.63833333333332</v>
      </c>
    </row>
    <row r="37" ht="12.75" hidden="1">
      <c r="B37" s="9">
        <f>117.64*3.47</f>
        <v>408.2108</v>
      </c>
    </row>
  </sheetData>
  <sheetProtection/>
  <mergeCells count="4">
    <mergeCell ref="B2:E2"/>
    <mergeCell ref="B3:E3"/>
    <mergeCell ref="B6:E6"/>
    <mergeCell ref="B31:E31"/>
  </mergeCells>
  <printOptions horizontalCentered="1" verticalCentered="1"/>
  <pageMargins left="0.7480314960629921" right="0.7480314960629921" top="0.984251968503937" bottom="0.984251968503937"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G24"/>
  <sheetViews>
    <sheetView showGridLines="0" zoomScalePageLayoutView="0" workbookViewId="0" topLeftCell="A1">
      <selection activeCell="B27" sqref="B27"/>
    </sheetView>
  </sheetViews>
  <sheetFormatPr defaultColWidth="11.421875" defaultRowHeight="12.75"/>
  <cols>
    <col min="2" max="2" width="32.57421875" style="0" bestFit="1" customWidth="1"/>
    <col min="3" max="3" width="15.7109375" style="0" customWidth="1"/>
    <col min="4" max="4" width="18.28125" style="0" bestFit="1" customWidth="1"/>
    <col min="5" max="5" width="20.57421875" style="0" customWidth="1"/>
  </cols>
  <sheetData>
    <row r="2" spans="2:7" ht="30" customHeight="1">
      <c r="B2" s="168" t="s">
        <v>166</v>
      </c>
      <c r="C2" s="168"/>
      <c r="D2" s="168"/>
      <c r="E2" s="168"/>
      <c r="G2" s="35"/>
    </row>
    <row r="3" spans="2:7" ht="3" customHeight="1">
      <c r="B3" s="169"/>
      <c r="C3" s="169"/>
      <c r="D3" s="169"/>
      <c r="E3" s="169"/>
      <c r="G3" s="35"/>
    </row>
    <row r="4" spans="2:7" ht="39.75" customHeight="1">
      <c r="B4" s="4" t="s">
        <v>103</v>
      </c>
      <c r="C4" s="4" t="s">
        <v>1</v>
      </c>
      <c r="D4" s="4" t="s">
        <v>129</v>
      </c>
      <c r="E4" s="4" t="s">
        <v>140</v>
      </c>
      <c r="G4" s="35"/>
    </row>
    <row r="5" spans="2:7" ht="12.75">
      <c r="B5" s="2" t="s">
        <v>109</v>
      </c>
      <c r="C5" s="72">
        <f>+'Región Central'!C51</f>
        <v>16133</v>
      </c>
      <c r="D5" s="72">
        <f>+'Región Central'!D51</f>
        <v>67692943952.609985</v>
      </c>
      <c r="E5" s="72">
        <f>+'Región Central'!E51</f>
        <v>16362809754.075417</v>
      </c>
      <c r="G5" s="35"/>
    </row>
    <row r="6" spans="2:7" ht="12.75">
      <c r="B6" s="2" t="s">
        <v>107</v>
      </c>
      <c r="C6" s="73">
        <f>+'Región Chorotega'!C16</f>
        <v>4953</v>
      </c>
      <c r="D6" s="73">
        <f>+'Región Chorotega'!D16</f>
        <v>22440179901.179996</v>
      </c>
      <c r="E6" s="73">
        <f>+'Región Chorotega'!E16</f>
        <v>5424263935.50399</v>
      </c>
      <c r="G6" s="35"/>
    </row>
    <row r="7" spans="2:7" ht="12.75">
      <c r="B7" s="2" t="s">
        <v>143</v>
      </c>
      <c r="C7" s="73">
        <f>+'Región Pacífico Central'!C13</f>
        <v>2961</v>
      </c>
      <c r="D7" s="73">
        <f>+'Región Pacífico Central'!D13</f>
        <v>15891603590.130001</v>
      </c>
      <c r="E7" s="73">
        <f>+'Región Pacífico Central'!E13</f>
        <v>3841335168.0275564</v>
      </c>
      <c r="G7" s="35"/>
    </row>
    <row r="8" spans="2:7" ht="12.75">
      <c r="B8" s="2" t="s">
        <v>105</v>
      </c>
      <c r="C8" s="73">
        <f>+'Región Brunca'!C11</f>
        <v>7585</v>
      </c>
      <c r="D8" s="73">
        <f>+'Región Brunca'!D11</f>
        <v>33866539856.880005</v>
      </c>
      <c r="E8" s="73">
        <f>+'Región Brunca'!E11</f>
        <v>8186255706.279913</v>
      </c>
      <c r="G8" s="35"/>
    </row>
    <row r="9" spans="2:7" ht="12.75">
      <c r="B9" s="2" t="s">
        <v>144</v>
      </c>
      <c r="C9" s="73">
        <f>+'Región Huetar Atlántica'!C11</f>
        <v>6467</v>
      </c>
      <c r="D9" s="73">
        <f>+'Región Huetar Atlántica'!D11</f>
        <v>32203975164.48</v>
      </c>
      <c r="E9" s="73">
        <f>+'Región Huetar Atlántica'!E11</f>
        <v>7784378816.649746</v>
      </c>
      <c r="G9" s="35"/>
    </row>
    <row r="10" spans="2:7" ht="12.75">
      <c r="B10" s="2" t="s">
        <v>108</v>
      </c>
      <c r="C10" s="73">
        <f>+'Región Huetar Norte'!C13</f>
        <v>5572</v>
      </c>
      <c r="D10" s="73">
        <f>+'Región Huetar Norte'!D13</f>
        <v>25704857235.730003</v>
      </c>
      <c r="E10" s="73">
        <f>+'Región Huetar Norte'!E13</f>
        <v>6213405181.467247</v>
      </c>
      <c r="G10" s="35"/>
    </row>
    <row r="11" spans="2:5" ht="12.75">
      <c r="B11" s="3" t="s">
        <v>112</v>
      </c>
      <c r="C11" s="59">
        <f>SUM(C5:C10)</f>
        <v>43671</v>
      </c>
      <c r="D11" s="59">
        <f>SUM(D5:D10)</f>
        <v>197800099701.01</v>
      </c>
      <c r="E11" s="59">
        <f>SUM(E5:E10)</f>
        <v>47812448562.00387</v>
      </c>
    </row>
    <row r="12" spans="2:5" ht="12.75">
      <c r="B12" s="174" t="s">
        <v>81</v>
      </c>
      <c r="C12" s="174"/>
      <c r="D12" s="174"/>
      <c r="E12" s="174"/>
    </row>
    <row r="14" spans="3:5" ht="12.75">
      <c r="C14" s="55"/>
      <c r="E14" s="12"/>
    </row>
    <row r="15" spans="2:5" ht="51.75" customHeight="1">
      <c r="B15" s="171" t="s">
        <v>182</v>
      </c>
      <c r="C15" s="175"/>
      <c r="D15" s="175"/>
      <c r="E15" s="176"/>
    </row>
    <row r="16" spans="2:3" ht="43.5" customHeight="1">
      <c r="B16" s="130"/>
      <c r="C16" s="130"/>
    </row>
    <row r="17" ht="43.5" customHeight="1"/>
    <row r="18" ht="43.5" customHeight="1"/>
    <row r="19" spans="2:5" ht="12.75">
      <c r="B19" s="55"/>
      <c r="C19" s="74"/>
      <c r="D19" s="55"/>
      <c r="E19" s="55"/>
    </row>
    <row r="21" ht="12.75">
      <c r="B21" s="55"/>
    </row>
    <row r="22" spans="4:5" ht="12.75">
      <c r="D22" s="55"/>
      <c r="E22" s="55"/>
    </row>
    <row r="24" ht="12.75">
      <c r="E24" s="55"/>
    </row>
  </sheetData>
  <sheetProtection/>
  <mergeCells count="4">
    <mergeCell ref="B2:E2"/>
    <mergeCell ref="B3:E3"/>
    <mergeCell ref="B12:E12"/>
    <mergeCell ref="B15:E15"/>
  </mergeCells>
  <printOptions horizontalCentered="1" verticalCentered="1"/>
  <pageMargins left="0.7480314960629921" right="0.7480314960629921" top="0.984251968503937" bottom="0.984251968503937" header="0" footer="0"/>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B2:G64"/>
  <sheetViews>
    <sheetView showGridLines="0" zoomScalePageLayoutView="0" workbookViewId="0" topLeftCell="A1">
      <selection activeCell="B76" sqref="B76"/>
    </sheetView>
  </sheetViews>
  <sheetFormatPr defaultColWidth="11.421875" defaultRowHeight="12.75"/>
  <cols>
    <col min="1" max="1" width="7.57421875" style="0" customWidth="1"/>
    <col min="2" max="2" width="32.57421875" style="0" bestFit="1" customWidth="1"/>
    <col min="3" max="3" width="8.7109375" style="0" bestFit="1" customWidth="1"/>
    <col min="4" max="4" width="18.28125" style="0" bestFit="1" customWidth="1"/>
    <col min="5" max="5" width="20.57421875" style="0" customWidth="1"/>
    <col min="7" max="7" width="12.7109375" style="0" bestFit="1" customWidth="1"/>
  </cols>
  <sheetData>
    <row r="2" spans="2:7" ht="39" customHeight="1">
      <c r="B2" s="168" t="s">
        <v>164</v>
      </c>
      <c r="C2" s="168"/>
      <c r="D2" s="168"/>
      <c r="E2" s="168"/>
      <c r="G2" s="35"/>
    </row>
    <row r="3" spans="2:7" ht="3" customHeight="1">
      <c r="B3" s="169"/>
      <c r="C3" s="169"/>
      <c r="D3" s="169"/>
      <c r="E3" s="169"/>
      <c r="G3" s="35"/>
    </row>
    <row r="4" spans="2:7" ht="39.75" customHeight="1">
      <c r="B4" s="4" t="s">
        <v>0</v>
      </c>
      <c r="C4" s="4" t="s">
        <v>1</v>
      </c>
      <c r="D4" s="4" t="s">
        <v>129</v>
      </c>
      <c r="E4" s="4" t="s">
        <v>140</v>
      </c>
      <c r="G4" s="35"/>
    </row>
    <row r="5" spans="2:7" ht="12.75">
      <c r="B5" s="2" t="s">
        <v>13</v>
      </c>
      <c r="C5" s="1">
        <v>441</v>
      </c>
      <c r="D5" s="5">
        <v>2188557554.68</v>
      </c>
      <c r="E5" s="108">
        <f>+(D5/413.7)*100</f>
        <v>529020438.64636207</v>
      </c>
      <c r="G5" s="35"/>
    </row>
    <row r="6" spans="2:7" ht="12.75">
      <c r="B6" s="2" t="s">
        <v>14</v>
      </c>
      <c r="C6" s="35">
        <v>21</v>
      </c>
      <c r="D6" s="5">
        <v>80180000</v>
      </c>
      <c r="E6" s="108">
        <f aca="true" t="shared" si="0" ref="E6:E50">+(D6/413.7)*100</f>
        <v>19381194.102006286</v>
      </c>
      <c r="G6" s="35"/>
    </row>
    <row r="7" spans="2:7" ht="12.75">
      <c r="B7" s="2" t="s">
        <v>15</v>
      </c>
      <c r="C7" s="35">
        <v>685</v>
      </c>
      <c r="D7" s="5">
        <v>2841053005.45</v>
      </c>
      <c r="E7" s="108">
        <f t="shared" si="0"/>
        <v>686742326.6739184</v>
      </c>
      <c r="G7" s="35"/>
    </row>
    <row r="8" spans="2:7" ht="12.75">
      <c r="B8" s="104" t="s">
        <v>16</v>
      </c>
      <c r="C8" s="35">
        <v>804</v>
      </c>
      <c r="D8" s="5">
        <v>3405028344.33</v>
      </c>
      <c r="E8" s="108">
        <f t="shared" si="0"/>
        <v>823067039.9637419</v>
      </c>
      <c r="G8" s="35"/>
    </row>
    <row r="9" spans="2:7" ht="12.75">
      <c r="B9" s="2" t="s">
        <v>17</v>
      </c>
      <c r="C9" s="35">
        <v>184</v>
      </c>
      <c r="D9" s="5">
        <v>797062479</v>
      </c>
      <c r="E9" s="108">
        <f t="shared" si="0"/>
        <v>192666782.4510515</v>
      </c>
      <c r="G9" s="35"/>
    </row>
    <row r="10" spans="2:7" ht="12.75">
      <c r="B10" s="2" t="s">
        <v>18</v>
      </c>
      <c r="C10" s="35">
        <v>448</v>
      </c>
      <c r="D10" s="5">
        <v>1871994423</v>
      </c>
      <c r="E10" s="108">
        <f t="shared" si="0"/>
        <v>452500464.8295866</v>
      </c>
      <c r="G10" s="35"/>
    </row>
    <row r="11" spans="2:7" ht="12.75">
      <c r="B11" s="2" t="s">
        <v>19</v>
      </c>
      <c r="C11" s="35">
        <v>402</v>
      </c>
      <c r="D11" s="5">
        <v>1721563666</v>
      </c>
      <c r="E11" s="108">
        <f t="shared" si="0"/>
        <v>416138183.70800096</v>
      </c>
      <c r="G11" s="35"/>
    </row>
    <row r="12" spans="2:7" ht="12.75">
      <c r="B12" s="104" t="s">
        <v>20</v>
      </c>
      <c r="C12" s="35">
        <v>397</v>
      </c>
      <c r="D12" s="5">
        <v>1697814377.8</v>
      </c>
      <c r="E12" s="108">
        <f t="shared" si="0"/>
        <v>410397480.73483205</v>
      </c>
      <c r="G12" s="35"/>
    </row>
    <row r="13" spans="2:7" ht="12.75">
      <c r="B13" s="2" t="s">
        <v>21</v>
      </c>
      <c r="C13" s="35">
        <v>43</v>
      </c>
      <c r="D13" s="5">
        <v>149780732</v>
      </c>
      <c r="E13" s="108">
        <f t="shared" si="0"/>
        <v>36205156.393521875</v>
      </c>
      <c r="G13" s="35"/>
    </row>
    <row r="14" spans="2:7" ht="12.75">
      <c r="B14" s="2" t="s">
        <v>22</v>
      </c>
      <c r="C14" s="35">
        <v>387</v>
      </c>
      <c r="D14" s="5">
        <v>1696965567.68</v>
      </c>
      <c r="E14" s="108">
        <f t="shared" si="0"/>
        <v>410192305.45806146</v>
      </c>
      <c r="G14" s="35"/>
    </row>
    <row r="15" spans="2:7" ht="12.75">
      <c r="B15" s="2" t="s">
        <v>23</v>
      </c>
      <c r="C15" s="35">
        <v>80</v>
      </c>
      <c r="D15" s="5">
        <v>250765101.07</v>
      </c>
      <c r="E15" s="108">
        <f t="shared" si="0"/>
        <v>60615204.512932085</v>
      </c>
      <c r="G15" s="35"/>
    </row>
    <row r="16" spans="2:7" ht="12.75">
      <c r="B16" s="2" t="s">
        <v>24</v>
      </c>
      <c r="C16" s="35">
        <v>559</v>
      </c>
      <c r="D16" s="5">
        <v>2325215691</v>
      </c>
      <c r="E16" s="108">
        <f t="shared" si="0"/>
        <v>562053587.382161</v>
      </c>
      <c r="G16" s="35"/>
    </row>
    <row r="17" spans="2:7" ht="12.75">
      <c r="B17" s="2" t="s">
        <v>25</v>
      </c>
      <c r="C17" s="35">
        <v>112</v>
      </c>
      <c r="D17" s="5">
        <v>442258375</v>
      </c>
      <c r="E17" s="108">
        <f t="shared" si="0"/>
        <v>106903160.50277978</v>
      </c>
      <c r="G17" s="35"/>
    </row>
    <row r="18" spans="2:7" ht="12.75">
      <c r="B18" s="2" t="s">
        <v>26</v>
      </c>
      <c r="C18" s="35">
        <v>148</v>
      </c>
      <c r="D18" s="5">
        <v>570951740.28</v>
      </c>
      <c r="E18" s="108">
        <f t="shared" si="0"/>
        <v>138011056.38868746</v>
      </c>
      <c r="G18" s="35"/>
    </row>
    <row r="19" spans="2:7" ht="12.75">
      <c r="B19" s="2" t="s">
        <v>27</v>
      </c>
      <c r="C19" s="35">
        <v>19</v>
      </c>
      <c r="D19" s="5">
        <v>78477537</v>
      </c>
      <c r="E19" s="108">
        <f t="shared" si="0"/>
        <v>18969672.95141407</v>
      </c>
      <c r="G19" s="1"/>
    </row>
    <row r="20" spans="2:7" ht="12.75">
      <c r="B20" s="2" t="s">
        <v>28</v>
      </c>
      <c r="C20" s="35">
        <v>101</v>
      </c>
      <c r="D20" s="5">
        <v>488424021.64</v>
      </c>
      <c r="E20" s="108">
        <f t="shared" si="0"/>
        <v>118062369.26275079</v>
      </c>
      <c r="G20" s="35"/>
    </row>
    <row r="21" spans="2:7" ht="12.75">
      <c r="B21" s="2" t="s">
        <v>29</v>
      </c>
      <c r="C21" s="35">
        <v>32</v>
      </c>
      <c r="D21" s="5">
        <v>140760982</v>
      </c>
      <c r="E21" s="108">
        <f t="shared" si="0"/>
        <v>34024892.91757312</v>
      </c>
      <c r="G21" s="35"/>
    </row>
    <row r="22" spans="2:7" ht="12.75">
      <c r="B22" s="2" t="s">
        <v>30</v>
      </c>
      <c r="C22" s="35">
        <v>58</v>
      </c>
      <c r="D22" s="5">
        <v>242656162</v>
      </c>
      <c r="E22" s="108">
        <f t="shared" si="0"/>
        <v>58655103.21489002</v>
      </c>
      <c r="G22" s="35"/>
    </row>
    <row r="23" spans="2:7" ht="12.75">
      <c r="B23" s="2" t="s">
        <v>32</v>
      </c>
      <c r="C23" s="35">
        <v>163</v>
      </c>
      <c r="D23" s="5">
        <v>685700491</v>
      </c>
      <c r="E23" s="108">
        <f t="shared" si="0"/>
        <v>165748245.3468697</v>
      </c>
      <c r="G23" s="35"/>
    </row>
    <row r="24" spans="2:7" ht="12.75">
      <c r="B24" s="104" t="s">
        <v>119</v>
      </c>
      <c r="C24" s="35">
        <f>762-37</f>
        <v>725</v>
      </c>
      <c r="D24" s="5">
        <f>3094309641.59-163695000</f>
        <v>2930614641.59</v>
      </c>
      <c r="E24" s="108">
        <f t="shared" si="0"/>
        <v>708391259.7510273</v>
      </c>
      <c r="G24" s="35"/>
    </row>
    <row r="25" spans="2:7" ht="12.75">
      <c r="B25" s="104" t="s">
        <v>118</v>
      </c>
      <c r="C25" s="35">
        <f>1430-217</f>
        <v>1213</v>
      </c>
      <c r="D25" s="5">
        <f>6321254492.71-1208814853.04</f>
        <v>5112439639.67</v>
      </c>
      <c r="E25" s="108">
        <f t="shared" si="0"/>
        <v>1235784297.7205706</v>
      </c>
      <c r="G25" s="35"/>
    </row>
    <row r="26" spans="2:7" ht="12.75">
      <c r="B26" s="104" t="s">
        <v>120</v>
      </c>
      <c r="C26" s="35">
        <f>670-126</f>
        <v>544</v>
      </c>
      <c r="D26" s="5">
        <f>2674848766.3-527497000</f>
        <v>2147351766.3000002</v>
      </c>
      <c r="E26" s="108">
        <f t="shared" si="0"/>
        <v>519060132.0522118</v>
      </c>
      <c r="G26" s="1"/>
    </row>
    <row r="27" spans="2:7" ht="12.75">
      <c r="B27" s="104" t="s">
        <v>35</v>
      </c>
      <c r="C27" s="35">
        <v>242</v>
      </c>
      <c r="D27" s="5">
        <v>982183849</v>
      </c>
      <c r="E27" s="108">
        <f t="shared" si="0"/>
        <v>237414515.10756588</v>
      </c>
      <c r="G27" s="109"/>
    </row>
    <row r="28" spans="2:7" ht="12.75">
      <c r="B28" s="104" t="s">
        <v>36</v>
      </c>
      <c r="C28" s="35">
        <v>550</v>
      </c>
      <c r="D28" s="5">
        <v>2334192747</v>
      </c>
      <c r="E28" s="108">
        <f t="shared" si="0"/>
        <v>564223530.8194344</v>
      </c>
      <c r="G28" s="35"/>
    </row>
    <row r="29" spans="2:7" ht="12.75">
      <c r="B29" s="104" t="s">
        <v>37</v>
      </c>
      <c r="C29" s="35">
        <v>501</v>
      </c>
      <c r="D29" s="5">
        <v>2106211951</v>
      </c>
      <c r="E29" s="108">
        <f t="shared" si="0"/>
        <v>509115772.5404883</v>
      </c>
      <c r="G29" s="35"/>
    </row>
    <row r="30" spans="2:7" ht="12.75">
      <c r="B30" s="104" t="s">
        <v>38</v>
      </c>
      <c r="C30" s="35">
        <v>286</v>
      </c>
      <c r="D30" s="5">
        <v>1515583114.57</v>
      </c>
      <c r="E30" s="108">
        <f t="shared" si="0"/>
        <v>366348347.7326565</v>
      </c>
      <c r="G30" s="35"/>
    </row>
    <row r="31" spans="2:7" ht="12.75">
      <c r="B31" s="104" t="s">
        <v>41</v>
      </c>
      <c r="C31" s="35">
        <v>159</v>
      </c>
      <c r="D31" s="5">
        <v>635299052</v>
      </c>
      <c r="E31" s="108">
        <f t="shared" si="0"/>
        <v>153565156.39352188</v>
      </c>
      <c r="G31" s="35"/>
    </row>
    <row r="32" spans="2:7" ht="12.75">
      <c r="B32" s="104" t="s">
        <v>42</v>
      </c>
      <c r="C32" s="35">
        <v>271</v>
      </c>
      <c r="D32" s="5">
        <v>1085304248</v>
      </c>
      <c r="E32" s="108">
        <f t="shared" si="0"/>
        <v>262340886.6328257</v>
      </c>
      <c r="G32" s="35"/>
    </row>
    <row r="33" spans="2:7" ht="12.75">
      <c r="B33" s="104" t="s">
        <v>54</v>
      </c>
      <c r="C33" s="35">
        <v>713</v>
      </c>
      <c r="D33" s="5">
        <v>2558711462.18</v>
      </c>
      <c r="E33" s="108">
        <f t="shared" si="0"/>
        <v>618494431.2738699</v>
      </c>
      <c r="G33" s="35"/>
    </row>
    <row r="34" spans="2:7" ht="12.75">
      <c r="B34" s="104" t="s">
        <v>55</v>
      </c>
      <c r="C34" s="35">
        <v>98</v>
      </c>
      <c r="D34" s="5">
        <v>353318514</v>
      </c>
      <c r="E34" s="108">
        <f t="shared" si="0"/>
        <v>85404523.56780276</v>
      </c>
      <c r="G34" s="35"/>
    </row>
    <row r="35" spans="2:7" ht="12.75">
      <c r="B35" s="104" t="s">
        <v>56</v>
      </c>
      <c r="C35" s="35">
        <v>45</v>
      </c>
      <c r="D35" s="5">
        <v>178097906</v>
      </c>
      <c r="E35" s="108">
        <f t="shared" si="0"/>
        <v>43050013.536379024</v>
      </c>
      <c r="G35" s="35"/>
    </row>
    <row r="36" spans="2:7" ht="12.75">
      <c r="B36" s="104" t="s">
        <v>57</v>
      </c>
      <c r="C36" s="35">
        <v>90</v>
      </c>
      <c r="D36" s="5">
        <v>372278350.55</v>
      </c>
      <c r="E36" s="108">
        <f t="shared" si="0"/>
        <v>89987515.24051245</v>
      </c>
      <c r="G36" s="35"/>
    </row>
    <row r="37" spans="2:7" ht="12.75">
      <c r="B37" s="2" t="s">
        <v>58</v>
      </c>
      <c r="C37" s="35">
        <v>44</v>
      </c>
      <c r="D37" s="5">
        <v>184158870</v>
      </c>
      <c r="E37" s="108">
        <f t="shared" si="0"/>
        <v>44515076.14213198</v>
      </c>
      <c r="G37" s="35"/>
    </row>
    <row r="38" spans="2:7" ht="12.75">
      <c r="B38" s="2" t="s">
        <v>59</v>
      </c>
      <c r="C38" s="35">
        <v>32</v>
      </c>
      <c r="D38" s="5">
        <v>133467979</v>
      </c>
      <c r="E38" s="108">
        <f t="shared" si="0"/>
        <v>32262020.546289578</v>
      </c>
      <c r="G38" s="35"/>
    </row>
    <row r="39" spans="2:7" ht="12.75">
      <c r="B39" s="2" t="s">
        <v>60</v>
      </c>
      <c r="C39" s="35">
        <v>7</v>
      </c>
      <c r="D39" s="5">
        <v>24644000</v>
      </c>
      <c r="E39" s="108">
        <f t="shared" si="0"/>
        <v>5956973.652405124</v>
      </c>
      <c r="G39" s="35"/>
    </row>
    <row r="40" spans="2:7" ht="12.75">
      <c r="B40" s="2" t="s">
        <v>61</v>
      </c>
      <c r="C40" s="35">
        <v>33</v>
      </c>
      <c r="D40" s="5">
        <v>133077113</v>
      </c>
      <c r="E40" s="108">
        <f t="shared" si="0"/>
        <v>32167540.00483442</v>
      </c>
      <c r="G40" s="35"/>
    </row>
    <row r="41" spans="2:7" ht="12.75">
      <c r="B41" s="2" t="s">
        <v>62</v>
      </c>
      <c r="C41" s="35">
        <v>28</v>
      </c>
      <c r="D41" s="5">
        <v>98043840</v>
      </c>
      <c r="E41" s="108">
        <f t="shared" si="0"/>
        <v>23699260.333575055</v>
      </c>
      <c r="G41" s="35"/>
    </row>
    <row r="42" spans="2:7" ht="12.75">
      <c r="B42" s="104" t="s">
        <v>86</v>
      </c>
      <c r="C42" s="35">
        <v>1</v>
      </c>
      <c r="D42" s="5">
        <v>5025000</v>
      </c>
      <c r="E42" s="108">
        <f t="shared" si="0"/>
        <v>1214648.29586657</v>
      </c>
      <c r="G42" s="35"/>
    </row>
    <row r="43" spans="2:7" ht="12.75">
      <c r="B43" s="104" t="s">
        <v>46</v>
      </c>
      <c r="C43" s="35">
        <v>963</v>
      </c>
      <c r="D43" s="5">
        <v>3785802823.7</v>
      </c>
      <c r="E43" s="108">
        <f t="shared" si="0"/>
        <v>915108248.4167271</v>
      </c>
      <c r="G43" s="35"/>
    </row>
    <row r="44" spans="2:7" ht="12.75">
      <c r="B44" s="104" t="s">
        <v>47</v>
      </c>
      <c r="C44" s="35">
        <v>464</v>
      </c>
      <c r="D44" s="5">
        <v>1885827968.2</v>
      </c>
      <c r="E44" s="108">
        <f t="shared" si="0"/>
        <v>455844323.9545565</v>
      </c>
      <c r="G44" s="35"/>
    </row>
    <row r="45" spans="2:7" ht="12.75">
      <c r="B45" s="104" t="s">
        <v>48</v>
      </c>
      <c r="C45" s="35">
        <v>278</v>
      </c>
      <c r="D45" s="5">
        <v>1142521693</v>
      </c>
      <c r="E45" s="108">
        <f t="shared" si="0"/>
        <v>276171547.73990816</v>
      </c>
      <c r="G45" s="35"/>
    </row>
    <row r="46" spans="2:7" ht="12.75">
      <c r="B46" s="104" t="s">
        <v>49</v>
      </c>
      <c r="C46" s="35">
        <v>393</v>
      </c>
      <c r="D46" s="5">
        <v>1775786725.88</v>
      </c>
      <c r="E46" s="108">
        <f t="shared" si="0"/>
        <v>429245038.8880832</v>
      </c>
      <c r="G46" s="35"/>
    </row>
    <row r="47" spans="2:7" ht="12.75">
      <c r="B47" s="104" t="s">
        <v>50</v>
      </c>
      <c r="C47" s="35">
        <v>2158</v>
      </c>
      <c r="D47" s="5">
        <v>9677718065.15</v>
      </c>
      <c r="E47" s="108">
        <f t="shared" si="0"/>
        <v>2339308210.091854</v>
      </c>
      <c r="G47" s="35"/>
    </row>
    <row r="48" spans="2:7" ht="12.75">
      <c r="B48" s="2" t="s">
        <v>51</v>
      </c>
      <c r="C48" s="35">
        <v>362</v>
      </c>
      <c r="D48" s="5">
        <v>1548597882.3</v>
      </c>
      <c r="E48" s="108">
        <f t="shared" si="0"/>
        <v>374328712.1827411</v>
      </c>
      <c r="G48" s="35"/>
    </row>
    <row r="49" spans="2:5" ht="12.75">
      <c r="B49" s="2" t="s">
        <v>52</v>
      </c>
      <c r="C49" s="35">
        <v>582</v>
      </c>
      <c r="D49" s="5">
        <v>2273236167.59</v>
      </c>
      <c r="E49" s="108">
        <f t="shared" si="0"/>
        <v>549489042.2020788</v>
      </c>
    </row>
    <row r="50" spans="2:5" ht="12.75">
      <c r="B50" s="2" t="s">
        <v>53</v>
      </c>
      <c r="C50" s="1">
        <v>267</v>
      </c>
      <c r="D50" s="5">
        <v>1038238332</v>
      </c>
      <c r="E50" s="108">
        <f t="shared" si="0"/>
        <v>250964063.81435823</v>
      </c>
    </row>
    <row r="51" spans="2:5" ht="12.75">
      <c r="B51" s="3" t="s">
        <v>82</v>
      </c>
      <c r="C51" s="59">
        <f>SUM(C5:C50)</f>
        <v>16133</v>
      </c>
      <c r="D51" s="85">
        <f>SUM(D5:D50)</f>
        <v>67692943952.609985</v>
      </c>
      <c r="E51" s="85">
        <f>SUM(E5:E50)</f>
        <v>16362809754.075417</v>
      </c>
    </row>
    <row r="52" spans="2:5" ht="12.75">
      <c r="B52" s="174" t="s">
        <v>81</v>
      </c>
      <c r="C52" s="174"/>
      <c r="D52" s="174"/>
      <c r="E52" s="174"/>
    </row>
    <row r="54" spans="3:5" ht="12.75">
      <c r="C54" s="55"/>
      <c r="D54" s="8"/>
      <c r="E54" s="11"/>
    </row>
    <row r="55" spans="2:5" ht="40.5" customHeight="1">
      <c r="B55" s="171" t="s">
        <v>183</v>
      </c>
      <c r="C55" s="177"/>
      <c r="D55" s="177"/>
      <c r="E55" s="178"/>
    </row>
    <row r="56" ht="12.75">
      <c r="C56" s="55"/>
    </row>
    <row r="59" spans="2:5" ht="12.75">
      <c r="B59" s="130"/>
      <c r="C59" s="55"/>
      <c r="D59" s="74"/>
      <c r="E59" s="55"/>
    </row>
    <row r="61" ht="12.75">
      <c r="B61" s="55"/>
    </row>
    <row r="62" spans="4:5" ht="12.75">
      <c r="D62" s="55"/>
      <c r="E62" s="55"/>
    </row>
    <row r="64" ht="12.75">
      <c r="E64" s="55"/>
    </row>
  </sheetData>
  <sheetProtection/>
  <mergeCells count="4">
    <mergeCell ref="B2:E2"/>
    <mergeCell ref="B3:E3"/>
    <mergeCell ref="B52:E52"/>
    <mergeCell ref="B55:E55"/>
  </mergeCells>
  <printOptions horizontalCentered="1" verticalCentered="1"/>
  <pageMargins left="0.7480314960629921" right="0.7480314960629921" top="0.984251968503937" bottom="0.984251968503937" header="0" footer="0"/>
  <pageSetup horizontalDpi="600" verticalDpi="600" orientation="portrait" scale="85" r:id="rId1"/>
</worksheet>
</file>

<file path=xl/worksheets/sheet5.xml><?xml version="1.0" encoding="utf-8"?>
<worksheet xmlns="http://schemas.openxmlformats.org/spreadsheetml/2006/main" xmlns:r="http://schemas.openxmlformats.org/officeDocument/2006/relationships">
  <dimension ref="B2:E20"/>
  <sheetViews>
    <sheetView showGridLines="0" zoomScalePageLayoutView="0" workbookViewId="0" topLeftCell="A1">
      <selection activeCell="B38" sqref="B38"/>
    </sheetView>
  </sheetViews>
  <sheetFormatPr defaultColWidth="11.421875" defaultRowHeight="12.75"/>
  <cols>
    <col min="2" max="2" width="21.421875" style="0" customWidth="1"/>
    <col min="3" max="3" width="13.7109375" style="0" customWidth="1"/>
    <col min="4" max="4" width="21.8515625" style="0" customWidth="1"/>
    <col min="5" max="5" width="18.8515625" style="0" customWidth="1"/>
  </cols>
  <sheetData>
    <row r="2" spans="2:5" ht="41.25" customHeight="1">
      <c r="B2" s="179" t="s">
        <v>167</v>
      </c>
      <c r="C2" s="179"/>
      <c r="D2" s="179"/>
      <c r="E2" s="179"/>
    </row>
    <row r="3" spans="2:5" ht="3" customHeight="1">
      <c r="B3" s="169"/>
      <c r="C3" s="169"/>
      <c r="D3" s="169"/>
      <c r="E3" s="169"/>
    </row>
    <row r="4" spans="2:5" ht="39.75" customHeight="1">
      <c r="B4" s="4" t="s">
        <v>0</v>
      </c>
      <c r="C4" s="4" t="s">
        <v>1</v>
      </c>
      <c r="D4" s="4" t="s">
        <v>96</v>
      </c>
      <c r="E4" s="4" t="s">
        <v>140</v>
      </c>
    </row>
    <row r="5" spans="2:5" ht="12.75">
      <c r="B5" s="2" t="s">
        <v>2</v>
      </c>
      <c r="C5" s="1">
        <v>358</v>
      </c>
      <c r="D5" s="5">
        <v>1440555037</v>
      </c>
      <c r="E5" s="83">
        <f>+(D5/413.7)*100</f>
        <v>348212481.75006044</v>
      </c>
    </row>
    <row r="6" spans="2:5" ht="12.75">
      <c r="B6" s="2" t="s">
        <v>3</v>
      </c>
      <c r="C6" s="35">
        <v>1336</v>
      </c>
      <c r="D6" s="5">
        <v>6364325887.91</v>
      </c>
      <c r="E6" s="83">
        <f aca="true" t="shared" si="0" ref="E6:E15">+(D6/413.7)*100</f>
        <v>1538391561.0128112</v>
      </c>
    </row>
    <row r="7" spans="2:5" ht="12.75">
      <c r="B7" s="2" t="s">
        <v>4</v>
      </c>
      <c r="C7" s="35">
        <v>772</v>
      </c>
      <c r="D7" s="5">
        <v>3578242182.74</v>
      </c>
      <c r="E7" s="83">
        <f t="shared" si="0"/>
        <v>864936471.5349287</v>
      </c>
    </row>
    <row r="8" spans="2:5" ht="12.75">
      <c r="B8" s="2" t="s">
        <v>5</v>
      </c>
      <c r="C8" s="1">
        <v>320</v>
      </c>
      <c r="D8" s="5">
        <v>1346725418.38</v>
      </c>
      <c r="E8" s="83">
        <f t="shared" si="0"/>
        <v>325531887.44984293</v>
      </c>
    </row>
    <row r="9" spans="2:5" ht="12.75">
      <c r="B9" s="2" t="s">
        <v>6</v>
      </c>
      <c r="C9" s="1">
        <v>433</v>
      </c>
      <c r="D9" s="5">
        <v>2034883129.82</v>
      </c>
      <c r="E9" s="83">
        <f t="shared" si="0"/>
        <v>491874094.7111433</v>
      </c>
    </row>
    <row r="10" spans="2:5" ht="12.75">
      <c r="B10" s="2" t="s">
        <v>7</v>
      </c>
      <c r="C10" s="1">
        <v>351</v>
      </c>
      <c r="D10" s="5">
        <v>1574899560.22</v>
      </c>
      <c r="E10" s="83">
        <f t="shared" si="0"/>
        <v>380686381.48900175</v>
      </c>
    </row>
    <row r="11" spans="2:5" ht="12.75">
      <c r="B11" s="2" t="s">
        <v>8</v>
      </c>
      <c r="C11" s="1">
        <v>332</v>
      </c>
      <c r="D11" s="5">
        <v>1447001428.67</v>
      </c>
      <c r="E11" s="83">
        <f t="shared" si="0"/>
        <v>349770710.33840954</v>
      </c>
    </row>
    <row r="12" spans="2:5" ht="12.75">
      <c r="B12" s="2" t="s">
        <v>9</v>
      </c>
      <c r="C12" s="1">
        <v>320</v>
      </c>
      <c r="D12" s="5">
        <v>1290266531</v>
      </c>
      <c r="E12" s="83">
        <f t="shared" si="0"/>
        <v>311884585.6901136</v>
      </c>
    </row>
    <row r="13" spans="2:5" ht="12.75">
      <c r="B13" s="2" t="s">
        <v>10</v>
      </c>
      <c r="C13" s="1">
        <v>391</v>
      </c>
      <c r="D13" s="5">
        <v>1938004048.44</v>
      </c>
      <c r="E13" s="83">
        <f t="shared" si="0"/>
        <v>468456381.0587383</v>
      </c>
    </row>
    <row r="14" spans="2:5" ht="12.75">
      <c r="B14" s="2" t="s">
        <v>11</v>
      </c>
      <c r="C14" s="1">
        <v>89</v>
      </c>
      <c r="D14" s="5">
        <v>370408860</v>
      </c>
      <c r="E14" s="83">
        <f t="shared" si="0"/>
        <v>89535620.01450326</v>
      </c>
    </row>
    <row r="15" spans="2:5" ht="12.75">
      <c r="B15" s="2" t="s">
        <v>12</v>
      </c>
      <c r="C15" s="1">
        <v>251</v>
      </c>
      <c r="D15" s="5">
        <v>1054867817</v>
      </c>
      <c r="E15" s="83">
        <f t="shared" si="0"/>
        <v>254983760.4544356</v>
      </c>
    </row>
    <row r="16" spans="2:5" ht="12.75">
      <c r="B16" s="3" t="s">
        <v>82</v>
      </c>
      <c r="C16" s="59">
        <f>SUM(C5:C15)</f>
        <v>4953</v>
      </c>
      <c r="D16" s="85">
        <f>SUM(D5:D15)</f>
        <v>22440179901.179996</v>
      </c>
      <c r="E16" s="85">
        <f>SUM(E5:E15)</f>
        <v>5424263935.50399</v>
      </c>
    </row>
    <row r="17" spans="2:5" ht="12.75">
      <c r="B17" s="174" t="s">
        <v>81</v>
      </c>
      <c r="C17" s="174"/>
      <c r="D17" s="174"/>
      <c r="E17" s="174"/>
    </row>
    <row r="20" spans="2:5" ht="12.75">
      <c r="B20" s="180" t="s">
        <v>184</v>
      </c>
      <c r="C20" s="181"/>
      <c r="D20" s="181"/>
      <c r="E20" s="182"/>
    </row>
  </sheetData>
  <sheetProtection/>
  <mergeCells count="4">
    <mergeCell ref="B2:E2"/>
    <mergeCell ref="B3:E3"/>
    <mergeCell ref="B17:E17"/>
    <mergeCell ref="B20:E20"/>
  </mergeCells>
  <printOptions horizontalCentered="1" verticalCentered="1"/>
  <pageMargins left="0.7480314960629921" right="0.7480314960629921" top="0.984251968503937" bottom="0.984251968503937"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E20"/>
  <sheetViews>
    <sheetView showGridLines="0" zoomScalePageLayoutView="0" workbookViewId="0" topLeftCell="A1">
      <selection activeCell="C42" sqref="C42"/>
    </sheetView>
  </sheetViews>
  <sheetFormatPr defaultColWidth="11.421875" defaultRowHeight="12.75"/>
  <cols>
    <col min="2" max="2" width="18.140625" style="0" bestFit="1" customWidth="1"/>
    <col min="3" max="3" width="11.421875" style="0" customWidth="1"/>
    <col min="4" max="4" width="20.8515625" style="0" customWidth="1"/>
    <col min="5" max="5" width="21.28125" style="0" customWidth="1"/>
  </cols>
  <sheetData>
    <row r="2" spans="2:5" ht="53.25" customHeight="1">
      <c r="B2" s="179" t="s">
        <v>168</v>
      </c>
      <c r="C2" s="179"/>
      <c r="D2" s="179"/>
      <c r="E2" s="179"/>
    </row>
    <row r="3" spans="2:5" ht="3" customHeight="1">
      <c r="B3" s="169"/>
      <c r="C3" s="169"/>
      <c r="D3" s="169"/>
      <c r="E3" s="169"/>
    </row>
    <row r="4" spans="2:5" ht="39.75" customHeight="1">
      <c r="B4" s="4" t="s">
        <v>0</v>
      </c>
      <c r="C4" s="4" t="s">
        <v>1</v>
      </c>
      <c r="D4" s="4" t="s">
        <v>129</v>
      </c>
      <c r="E4" s="4" t="s">
        <v>140</v>
      </c>
    </row>
    <row r="5" spans="2:5" ht="12.75">
      <c r="B5" s="10" t="s">
        <v>34</v>
      </c>
      <c r="C5" s="35">
        <v>70</v>
      </c>
      <c r="D5" s="5">
        <v>305132622</v>
      </c>
      <c r="E5" s="83">
        <f>+(D5/413.7)*100</f>
        <v>73756978.97026831</v>
      </c>
    </row>
    <row r="6" spans="2:5" ht="12.75">
      <c r="B6" s="10" t="s">
        <v>39</v>
      </c>
      <c r="C6" s="35">
        <v>322</v>
      </c>
      <c r="D6" s="5">
        <v>1282529489</v>
      </c>
      <c r="E6" s="83">
        <f aca="true" t="shared" si="0" ref="E6:E12">+(D6/413.7)*100</f>
        <v>310014379.74377567</v>
      </c>
    </row>
    <row r="7" spans="2:5" ht="12.75">
      <c r="B7" s="2" t="s">
        <v>63</v>
      </c>
      <c r="C7" s="35">
        <v>1570</v>
      </c>
      <c r="D7" s="5">
        <v>9085502537.7</v>
      </c>
      <c r="E7" s="83">
        <f t="shared" si="0"/>
        <v>2196157248.658448</v>
      </c>
    </row>
    <row r="8" spans="2:5" ht="12.75">
      <c r="B8" s="2" t="s">
        <v>64</v>
      </c>
      <c r="C8" s="35">
        <v>407</v>
      </c>
      <c r="D8" s="5">
        <v>2176951431.43</v>
      </c>
      <c r="E8" s="83">
        <f t="shared" si="0"/>
        <v>526214994.3026347</v>
      </c>
    </row>
    <row r="9" spans="2:5" ht="12.75">
      <c r="B9" s="2" t="s">
        <v>66</v>
      </c>
      <c r="C9" s="35">
        <v>240</v>
      </c>
      <c r="D9" s="5">
        <v>1054066247</v>
      </c>
      <c r="E9" s="83">
        <f t="shared" si="0"/>
        <v>254790004.10925794</v>
      </c>
    </row>
    <row r="10" spans="2:5" ht="12.75">
      <c r="B10" s="2" t="s">
        <v>68</v>
      </c>
      <c r="C10" s="35">
        <v>47</v>
      </c>
      <c r="D10" s="5">
        <v>207005000</v>
      </c>
      <c r="E10" s="83">
        <f t="shared" si="0"/>
        <v>50037466.76335509</v>
      </c>
    </row>
    <row r="11" spans="2:5" ht="12.75">
      <c r="B11" s="2" t="s">
        <v>71</v>
      </c>
      <c r="C11" s="35">
        <v>275</v>
      </c>
      <c r="D11" s="5">
        <v>1663070670</v>
      </c>
      <c r="E11" s="83">
        <f t="shared" si="0"/>
        <v>401999195.0688905</v>
      </c>
    </row>
    <row r="12" spans="2:5" ht="12.75">
      <c r="B12" s="2" t="s">
        <v>73</v>
      </c>
      <c r="C12" s="35">
        <v>30</v>
      </c>
      <c r="D12" s="5">
        <v>117345593</v>
      </c>
      <c r="E12" s="83">
        <f t="shared" si="0"/>
        <v>28364900.410925794</v>
      </c>
    </row>
    <row r="13" spans="2:5" ht="12.75">
      <c r="B13" s="3" t="s">
        <v>82</v>
      </c>
      <c r="C13" s="59">
        <f>SUM(C5:C12)</f>
        <v>2961</v>
      </c>
      <c r="D13" s="85">
        <f>SUM(D5:D12)</f>
        <v>15891603590.130001</v>
      </c>
      <c r="E13" s="85">
        <f>SUM(E5:E12)</f>
        <v>3841335168.0275564</v>
      </c>
    </row>
    <row r="14" spans="2:5" ht="12.75">
      <c r="B14" s="174" t="s">
        <v>81</v>
      </c>
      <c r="C14" s="174"/>
      <c r="D14" s="174"/>
      <c r="E14" s="174"/>
    </row>
    <row r="17" spans="2:5" ht="12.75">
      <c r="B17" s="180" t="s">
        <v>185</v>
      </c>
      <c r="C17" s="181"/>
      <c r="D17" s="181"/>
      <c r="E17" s="182"/>
    </row>
    <row r="20" ht="12.75">
      <c r="D20" s="130"/>
    </row>
  </sheetData>
  <sheetProtection/>
  <mergeCells count="4">
    <mergeCell ref="B2:E2"/>
    <mergeCell ref="B3:E3"/>
    <mergeCell ref="B14:E14"/>
    <mergeCell ref="B17:E17"/>
  </mergeCells>
  <printOptions horizontalCentered="1" verticalCentered="1"/>
  <pageMargins left="0.7480314960629921" right="0.7480314960629921" top="0.984251968503937" bottom="0.984251968503937"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E15"/>
  <sheetViews>
    <sheetView showGridLines="0" zoomScalePageLayoutView="0" workbookViewId="0" topLeftCell="A1">
      <selection activeCell="C39" sqref="C39"/>
    </sheetView>
  </sheetViews>
  <sheetFormatPr defaultColWidth="11.421875" defaultRowHeight="12.75"/>
  <cols>
    <col min="2" max="2" width="18.140625" style="0" bestFit="1" customWidth="1"/>
    <col min="3" max="3" width="8.7109375" style="0" bestFit="1" customWidth="1"/>
    <col min="4" max="4" width="18.28125" style="0" bestFit="1" customWidth="1"/>
    <col min="5" max="5" width="18.140625" style="0" customWidth="1"/>
  </cols>
  <sheetData>
    <row r="2" spans="2:5" ht="45.75" customHeight="1">
      <c r="B2" s="179" t="s">
        <v>163</v>
      </c>
      <c r="C2" s="179"/>
      <c r="D2" s="179"/>
      <c r="E2" s="179"/>
    </row>
    <row r="3" spans="2:5" ht="3" customHeight="1">
      <c r="B3" s="169"/>
      <c r="C3" s="169"/>
      <c r="D3" s="169"/>
      <c r="E3" s="169"/>
    </row>
    <row r="4" spans="2:5" ht="39.75" customHeight="1">
      <c r="B4" s="4" t="s">
        <v>0</v>
      </c>
      <c r="C4" s="4" t="s">
        <v>1</v>
      </c>
      <c r="D4" s="4" t="s">
        <v>129</v>
      </c>
      <c r="E4" s="4" t="s">
        <v>140</v>
      </c>
    </row>
    <row r="5" spans="2:5" ht="12.75">
      <c r="B5" s="2" t="s">
        <v>65</v>
      </c>
      <c r="C5" s="35">
        <v>2076</v>
      </c>
      <c r="D5" s="5">
        <v>9298337683.28</v>
      </c>
      <c r="E5" s="83">
        <f aca="true" t="shared" si="0" ref="E5:E10">+(D5/413.7)*100</f>
        <v>2247603984.3558135</v>
      </c>
    </row>
    <row r="6" spans="2:5" ht="12.75">
      <c r="B6" s="2" t="s">
        <v>67</v>
      </c>
      <c r="C6" s="35">
        <v>246</v>
      </c>
      <c r="D6" s="5">
        <v>1091148361.7</v>
      </c>
      <c r="E6" s="83">
        <f t="shared" si="0"/>
        <v>263753531.9555233</v>
      </c>
    </row>
    <row r="7" spans="2:5" ht="12.75">
      <c r="B7" s="2" t="s">
        <v>69</v>
      </c>
      <c r="C7" s="35">
        <v>413</v>
      </c>
      <c r="D7" s="5">
        <v>1888019894.7</v>
      </c>
      <c r="E7" s="83">
        <f t="shared" si="0"/>
        <v>456374158.7382161</v>
      </c>
    </row>
    <row r="8" spans="2:5" ht="12.75">
      <c r="B8" s="2" t="s">
        <v>72</v>
      </c>
      <c r="C8" s="35">
        <v>690</v>
      </c>
      <c r="D8" s="5">
        <v>3400247701.56</v>
      </c>
      <c r="E8" s="83">
        <f t="shared" si="0"/>
        <v>821911457.9550399</v>
      </c>
    </row>
    <row r="9" spans="2:5" ht="12.75">
      <c r="B9" s="2" t="s">
        <v>70</v>
      </c>
      <c r="C9" s="35">
        <v>1128</v>
      </c>
      <c r="D9" s="5">
        <v>5135163759.72</v>
      </c>
      <c r="E9" s="83">
        <f t="shared" si="0"/>
        <v>1241277195.968093</v>
      </c>
    </row>
    <row r="10" spans="2:5" ht="12.75">
      <c r="B10" s="2" t="s">
        <v>31</v>
      </c>
      <c r="C10" s="35">
        <v>3032</v>
      </c>
      <c r="D10" s="5">
        <v>13053622455.92</v>
      </c>
      <c r="E10" s="83">
        <f t="shared" si="0"/>
        <v>3155335377.3072276</v>
      </c>
    </row>
    <row r="11" spans="2:5" ht="12.75">
      <c r="B11" s="3" t="s">
        <v>82</v>
      </c>
      <c r="C11" s="59">
        <f>SUM(C5:C10)</f>
        <v>7585</v>
      </c>
      <c r="D11" s="85">
        <f>SUM(D5:D10)</f>
        <v>33866539856.880005</v>
      </c>
      <c r="E11" s="85">
        <f>SUM(E5:E10)</f>
        <v>8186255706.279913</v>
      </c>
    </row>
    <row r="12" spans="2:5" ht="12.75">
      <c r="B12" s="174" t="s">
        <v>81</v>
      </c>
      <c r="C12" s="174"/>
      <c r="D12" s="174"/>
      <c r="E12" s="174"/>
    </row>
    <row r="15" spans="2:5" ht="27.75" customHeight="1">
      <c r="B15" s="171" t="s">
        <v>186</v>
      </c>
      <c r="C15" s="177"/>
      <c r="D15" s="177"/>
      <c r="E15" s="178"/>
    </row>
  </sheetData>
  <sheetProtection/>
  <mergeCells count="4">
    <mergeCell ref="B2:E2"/>
    <mergeCell ref="B3:E3"/>
    <mergeCell ref="B12:E12"/>
    <mergeCell ref="B15:E15"/>
  </mergeCells>
  <printOptions horizontalCentered="1" verticalCentered="1"/>
  <pageMargins left="0.7480314960629921" right="0.7480314960629921" top="0.984251968503937" bottom="0.984251968503937"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E15"/>
  <sheetViews>
    <sheetView showGridLines="0" zoomScalePageLayoutView="0" workbookViewId="0" topLeftCell="A1">
      <selection activeCell="B34" sqref="B34"/>
    </sheetView>
  </sheetViews>
  <sheetFormatPr defaultColWidth="11.421875" defaultRowHeight="12.75"/>
  <cols>
    <col min="2" max="2" width="19.28125" style="0" customWidth="1"/>
    <col min="3" max="3" width="10.00390625" style="0" customWidth="1"/>
    <col min="4" max="4" width="18.57421875" style="0" customWidth="1"/>
    <col min="5" max="5" width="18.140625" style="0" customWidth="1"/>
  </cols>
  <sheetData>
    <row r="2" spans="2:5" ht="44.25" customHeight="1">
      <c r="B2" s="179" t="s">
        <v>169</v>
      </c>
      <c r="C2" s="179"/>
      <c r="D2" s="179"/>
      <c r="E2" s="179"/>
    </row>
    <row r="3" spans="2:5" ht="3" customHeight="1">
      <c r="B3" s="169"/>
      <c r="C3" s="169"/>
      <c r="D3" s="169"/>
      <c r="E3" s="169"/>
    </row>
    <row r="4" spans="2:5" ht="39.75" customHeight="1">
      <c r="B4" s="4" t="s">
        <v>0</v>
      </c>
      <c r="C4" s="4" t="s">
        <v>1</v>
      </c>
      <c r="D4" s="4" t="s">
        <v>129</v>
      </c>
      <c r="E4" s="4" t="s">
        <v>140</v>
      </c>
    </row>
    <row r="5" spans="2:5" ht="12.75">
      <c r="B5" s="2" t="s">
        <v>74</v>
      </c>
      <c r="C5" s="35">
        <v>429</v>
      </c>
      <c r="D5" s="5">
        <v>2179867684.5</v>
      </c>
      <c r="E5" s="83">
        <f aca="true" t="shared" si="0" ref="E5:E10">+(D5/413.7)*100</f>
        <v>526919914.0681653</v>
      </c>
    </row>
    <row r="6" spans="2:5" ht="12.75">
      <c r="B6" s="2" t="s">
        <v>75</v>
      </c>
      <c r="C6" s="35">
        <v>3001</v>
      </c>
      <c r="D6" s="5">
        <v>14316480951.78</v>
      </c>
      <c r="E6" s="83">
        <f t="shared" si="0"/>
        <v>3460594863.857868</v>
      </c>
    </row>
    <row r="7" spans="2:5" ht="12.75">
      <c r="B7" s="2" t="s">
        <v>76</v>
      </c>
      <c r="C7" s="35">
        <v>790</v>
      </c>
      <c r="D7" s="5">
        <v>5068128511.43</v>
      </c>
      <c r="E7" s="83">
        <f t="shared" si="0"/>
        <v>1225073365.1027317</v>
      </c>
    </row>
    <row r="8" spans="2:5" ht="12.75">
      <c r="B8" s="2" t="s">
        <v>77</v>
      </c>
      <c r="C8" s="35">
        <v>851</v>
      </c>
      <c r="D8" s="5">
        <v>3839352513.22</v>
      </c>
      <c r="E8" s="83">
        <f t="shared" si="0"/>
        <v>928052335.8037224</v>
      </c>
    </row>
    <row r="9" spans="2:5" ht="12.75">
      <c r="B9" s="2" t="s">
        <v>78</v>
      </c>
      <c r="C9" s="35">
        <v>192</v>
      </c>
      <c r="D9" s="5">
        <v>876028622.07</v>
      </c>
      <c r="E9" s="83">
        <f t="shared" si="0"/>
        <v>211754561.77664977</v>
      </c>
    </row>
    <row r="10" spans="2:5" ht="12.75">
      <c r="B10" s="2" t="s">
        <v>79</v>
      </c>
      <c r="C10" s="35">
        <v>1204</v>
      </c>
      <c r="D10" s="5">
        <v>5924116881.48</v>
      </c>
      <c r="E10" s="83">
        <f t="shared" si="0"/>
        <v>1431983776.040609</v>
      </c>
    </row>
    <row r="11" spans="2:5" ht="12.75">
      <c r="B11" s="3" t="s">
        <v>82</v>
      </c>
      <c r="C11" s="59">
        <f>SUM(C5:C10)</f>
        <v>6467</v>
      </c>
      <c r="D11" s="85">
        <f>SUM(D5:D10)</f>
        <v>32203975164.48</v>
      </c>
      <c r="E11" s="84">
        <f>SUM(E5:E10)</f>
        <v>7784378816.649746</v>
      </c>
    </row>
    <row r="12" spans="2:5" ht="12.75">
      <c r="B12" s="174" t="s">
        <v>81</v>
      </c>
      <c r="C12" s="174"/>
      <c r="D12" s="174"/>
      <c r="E12" s="174"/>
    </row>
    <row r="15" spans="2:5" ht="27.75" customHeight="1">
      <c r="B15" s="171" t="s">
        <v>187</v>
      </c>
      <c r="C15" s="177"/>
      <c r="D15" s="177"/>
      <c r="E15" s="178"/>
    </row>
  </sheetData>
  <sheetProtection/>
  <mergeCells count="4">
    <mergeCell ref="B2:E2"/>
    <mergeCell ref="B3:E3"/>
    <mergeCell ref="B12:E12"/>
    <mergeCell ref="B15:E15"/>
  </mergeCells>
  <printOptions horizontalCentered="1" verticalCentered="1"/>
  <pageMargins left="0.7480314960629921" right="0.7480314960629921" top="0.984251968503937" bottom="0.984251968503937"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2:E20"/>
  <sheetViews>
    <sheetView showGridLines="0" zoomScalePageLayoutView="0" workbookViewId="0" topLeftCell="A1">
      <selection activeCell="B39" sqref="B39"/>
    </sheetView>
  </sheetViews>
  <sheetFormatPr defaultColWidth="11.421875" defaultRowHeight="12.75"/>
  <cols>
    <col min="2" max="2" width="38.7109375" style="0" bestFit="1" customWidth="1"/>
    <col min="3" max="3" width="8.7109375" style="0" bestFit="1" customWidth="1"/>
    <col min="4" max="4" width="18.28125" style="0" bestFit="1" customWidth="1"/>
    <col min="5" max="5" width="18.140625" style="0" customWidth="1"/>
  </cols>
  <sheetData>
    <row r="2" spans="2:5" ht="37.5" customHeight="1">
      <c r="B2" s="179" t="s">
        <v>170</v>
      </c>
      <c r="C2" s="179"/>
      <c r="D2" s="179"/>
      <c r="E2" s="179"/>
    </row>
    <row r="3" spans="2:5" ht="3" customHeight="1">
      <c r="B3" s="169"/>
      <c r="C3" s="169"/>
      <c r="D3" s="169"/>
      <c r="E3" s="169"/>
    </row>
    <row r="4" spans="2:5" ht="39.75" customHeight="1">
      <c r="B4" s="4" t="s">
        <v>0</v>
      </c>
      <c r="C4" s="4" t="s">
        <v>1</v>
      </c>
      <c r="D4" s="4" t="s">
        <v>129</v>
      </c>
      <c r="E4" s="4" t="s">
        <v>140</v>
      </c>
    </row>
    <row r="5" spans="2:5" ht="12.75">
      <c r="B5" s="2" t="s">
        <v>40</v>
      </c>
      <c r="C5" s="35">
        <v>2859</v>
      </c>
      <c r="D5" s="5">
        <v>11982138515.82</v>
      </c>
      <c r="E5" s="83">
        <f>+(D5/413.7)*100</f>
        <v>2896335150.0652647</v>
      </c>
    </row>
    <row r="6" spans="2:5" ht="12.75">
      <c r="B6" s="2" t="s">
        <v>45</v>
      </c>
      <c r="C6" s="35">
        <v>453</v>
      </c>
      <c r="D6" s="5">
        <v>2879665170.08</v>
      </c>
      <c r="E6" s="83">
        <f aca="true" t="shared" si="0" ref="E6:E12">+(D6/413.7)*100</f>
        <v>696075699.8017888</v>
      </c>
    </row>
    <row r="7" spans="2:5" ht="12.75">
      <c r="B7" s="2" t="s">
        <v>44</v>
      </c>
      <c r="C7" s="35">
        <v>384</v>
      </c>
      <c r="D7" s="5">
        <v>1699123114</v>
      </c>
      <c r="E7" s="83">
        <f t="shared" si="0"/>
        <v>410713829.828378</v>
      </c>
    </row>
    <row r="8" spans="2:5" ht="12.75">
      <c r="B8" s="2" t="s">
        <v>43</v>
      </c>
      <c r="C8" s="35">
        <v>634</v>
      </c>
      <c r="D8" s="5">
        <v>2968875952.05</v>
      </c>
      <c r="E8" s="83">
        <f t="shared" si="0"/>
        <v>717639824.0391588</v>
      </c>
    </row>
    <row r="9" spans="2:5" ht="12.75">
      <c r="B9" s="2" t="s">
        <v>83</v>
      </c>
      <c r="C9" s="35">
        <v>37</v>
      </c>
      <c r="D9" s="5">
        <v>163695000</v>
      </c>
      <c r="E9" s="83">
        <f t="shared" si="0"/>
        <v>39568527.91878173</v>
      </c>
    </row>
    <row r="10" spans="2:5" ht="12.75">
      <c r="B10" s="2" t="s">
        <v>84</v>
      </c>
      <c r="C10" s="35">
        <v>126</v>
      </c>
      <c r="D10" s="5">
        <v>527497000</v>
      </c>
      <c r="E10" s="83">
        <f t="shared" si="0"/>
        <v>127507130.77109016</v>
      </c>
    </row>
    <row r="11" spans="2:5" ht="12.75">
      <c r="B11" s="2" t="s">
        <v>85</v>
      </c>
      <c r="C11" s="35">
        <v>217</v>
      </c>
      <c r="D11" s="5">
        <v>1208814853.04</v>
      </c>
      <c r="E11" s="83">
        <f t="shared" si="0"/>
        <v>292196000.2513899</v>
      </c>
    </row>
    <row r="12" spans="2:5" ht="12.75">
      <c r="B12" s="2" t="s">
        <v>87</v>
      </c>
      <c r="C12" s="35">
        <f>227+197+438</f>
        <v>862</v>
      </c>
      <c r="D12" s="5">
        <f>1421970044.97+947126432.77+1905951153</f>
        <v>4275047630.74</v>
      </c>
      <c r="E12" s="83">
        <f t="shared" si="0"/>
        <v>1033369018.7913947</v>
      </c>
    </row>
    <row r="13" spans="2:5" ht="12.75">
      <c r="B13" s="3" t="s">
        <v>82</v>
      </c>
      <c r="C13" s="59">
        <f>SUM(C5:C12)</f>
        <v>5572</v>
      </c>
      <c r="D13" s="85">
        <f>SUM(D5:D12)</f>
        <v>25704857235.730003</v>
      </c>
      <c r="E13" s="84">
        <f>SUM(E5:E12)</f>
        <v>6213405181.467247</v>
      </c>
    </row>
    <row r="14" spans="2:5" ht="12.75">
      <c r="B14" s="174" t="s">
        <v>81</v>
      </c>
      <c r="C14" s="174"/>
      <c r="D14" s="174"/>
      <c r="E14" s="174"/>
    </row>
    <row r="16" spans="4:5" ht="12.75">
      <c r="D16" s="9"/>
      <c r="E16" s="9"/>
    </row>
    <row r="17" spans="2:5" ht="12.75">
      <c r="B17" s="171" t="s">
        <v>188</v>
      </c>
      <c r="C17" s="177"/>
      <c r="D17" s="177"/>
      <c r="E17" s="178"/>
    </row>
    <row r="18" ht="12.75">
      <c r="C18" s="55"/>
    </row>
    <row r="20" ht="12.75">
      <c r="D20" s="36"/>
    </row>
  </sheetData>
  <sheetProtection/>
  <mergeCells count="4">
    <mergeCell ref="B2:E2"/>
    <mergeCell ref="B3:E3"/>
    <mergeCell ref="B14:E14"/>
    <mergeCell ref="B17:E17"/>
  </mergeCells>
  <printOptions horizontalCentered="1" verticalCentered="1"/>
  <pageMargins left="0.7480314960629921" right="0.7480314960629921" top="0.984251968503937" bottom="0.984251968503937"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