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ml.chartshapes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ml.chartshapes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ml.chartshapes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worksheet+xml" PartName="/xl/worksheets/sheet51.xml"/>
  <Override ContentType="application/vnd.openxmlformats-officedocument.spreadsheetml.worksheet+xml" PartName="/xl/worksheets/sheet52.xml"/>
  <Override ContentType="application/vnd.openxmlformats-officedocument.spreadsheetml.worksheet+xml" PartName="/xl/worksheets/sheet53.xml"/>
  <Override ContentType="application/vnd.openxmlformats-officedocument.spreadsheetml.worksheet+xml" PartName="/xl/worksheets/sheet54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57.xml"/>
  <Override ContentType="application/vnd.openxmlformats-officedocument.spreadsheetml.worksheet+xml" PartName="/xl/worksheets/sheet58.xml"/>
  <Override ContentType="application/vnd.openxmlformats-officedocument.spreadsheetml.worksheet+xml" PartName="/xl/worksheets/sheet59.xml"/>
  <Override ContentType="application/vnd.openxmlformats-officedocument.spreadsheetml.worksheet+xml" PartName="/xl/worksheets/sheet60.xml"/>
  <Override ContentType="application/vnd.openxmlformats-officedocument.spreadsheetml.worksheet+xml" PartName="/xl/worksheets/sheet61.xml"/>
  <Override ContentType="application/vnd.openxmlformats-officedocument.spreadsheetml.worksheet+xml" PartName="/xl/worksheets/sheet62.xml"/>
  <Override ContentType="application/vnd.openxmlformats-officedocument.spreadsheetml.worksheet+xml" PartName="/xl/worksheets/sheet63.xml"/>
  <Override ContentType="application/vnd.openxmlformats-officedocument.spreadsheetml.worksheet+xml" PartName="/xl/worksheets/sheet64.xml"/>
  <Override ContentType="application/vnd.openxmlformats-officedocument.spreadsheetml.worksheet+xml" PartName="/xl/worksheets/sheet65.xml"/>
  <Override ContentType="application/vnd.openxmlformats-officedocument.spreadsheetml.worksheet+xml" PartName="/xl/worksheets/sheet66.xml"/>
  <Override ContentType="application/vnd.openxmlformats-officedocument.spreadsheetml.worksheet+xml" PartName="/xl/worksheets/sheet67.xml"/>
  <Override ContentType="application/vnd.openxmlformats-officedocument.spreadsheetml.worksheet+xml" PartName="/xl/worksheets/sheet68.xml"/>
  <Override ContentType="application/vnd.openxmlformats-officedocument.spreadsheetml.worksheet+xml" PartName="/xl/worksheets/sheet69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zel\Documents\UPI 2025\Compendio estadístico\Compendios\"/>
    </mc:Choice>
  </mc:AlternateContent>
  <xr:revisionPtr revIDLastSave="0" documentId="13_ncr:1_{212FE45F-7349-4181-A292-23B2E77EB9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endio de Vivienda 2024" sheetId="107" r:id="rId1"/>
    <sheet name="Capitulo 1" sheetId="1" r:id="rId2"/>
    <sheet name="c1 g1" sheetId="128" r:id="rId3"/>
    <sheet name="c2 g2" sheetId="8" r:id="rId4"/>
    <sheet name="c3 g3" sheetId="10" r:id="rId5"/>
    <sheet name="c4g4" sheetId="125" r:id="rId6"/>
    <sheet name="c5" sheetId="6" r:id="rId7"/>
    <sheet name="Capitulo 2" sheetId="14" r:id="rId8"/>
    <sheet name="c6g5" sheetId="23" r:id="rId9"/>
    <sheet name="c7" sheetId="20" r:id="rId10"/>
    <sheet name="c8" sheetId="131" r:id="rId11"/>
    <sheet name="c9" sheetId="132" r:id="rId12"/>
    <sheet name="c10g6" sheetId="25" r:id="rId13"/>
    <sheet name="c11" sheetId="158" r:id="rId14"/>
    <sheet name="Capitulo 3" sheetId="28" r:id="rId15"/>
    <sheet name="c12 g7" sheetId="29" r:id="rId16"/>
    <sheet name="c13" sheetId="147" r:id="rId17"/>
    <sheet name="c14" sheetId="30" r:id="rId18"/>
    <sheet name="c15" sheetId="145" r:id="rId19"/>
    <sheet name="c16g8" sheetId="31" r:id="rId20"/>
    <sheet name="c17g9" sheetId="32" r:id="rId21"/>
    <sheet name="c18" sheetId="33" r:id="rId22"/>
    <sheet name="c19g10" sheetId="36" r:id="rId23"/>
    <sheet name="c20" sheetId="37" r:id="rId24"/>
    <sheet name="c21" sheetId="38" r:id="rId25"/>
    <sheet name="c22g11" sheetId="39" r:id="rId26"/>
    <sheet name="c23" sheetId="40" r:id="rId27"/>
    <sheet name="c24" sheetId="42" r:id="rId28"/>
    <sheet name="c25" sheetId="116" r:id="rId29"/>
    <sheet name="c26" sheetId="118" r:id="rId30"/>
    <sheet name="c27" sheetId="146" r:id="rId31"/>
    <sheet name="c28" sheetId="51" r:id="rId32"/>
    <sheet name="c29g12" sheetId="117" r:id="rId33"/>
    <sheet name="c30g13" sheetId="126" r:id="rId34"/>
    <sheet name="Capitulo 4" sheetId="55" r:id="rId35"/>
    <sheet name="c31 g14" sheetId="56" r:id="rId36"/>
    <sheet name="c32g15" sheetId="58" r:id="rId37"/>
    <sheet name="c33g16" sheetId="60" r:id="rId38"/>
    <sheet name="c34g17" sheetId="61" r:id="rId39"/>
    <sheet name="c35g18" sheetId="62" r:id="rId40"/>
    <sheet name="c36" sheetId="121" r:id="rId41"/>
    <sheet name="c37g19" sheetId="148" r:id="rId42"/>
    <sheet name="c38" sheetId="122" r:id="rId43"/>
    <sheet name="c39" sheetId="67" r:id="rId44"/>
    <sheet name="c40" sheetId="68" r:id="rId45"/>
    <sheet name="c41" sheetId="69" r:id="rId46"/>
    <sheet name="c42" sheetId="70" r:id="rId47"/>
    <sheet name="c43" sheetId="71" r:id="rId48"/>
    <sheet name="c44" sheetId="72" r:id="rId49"/>
    <sheet name="c45" sheetId="73" r:id="rId50"/>
    <sheet name="c46g20" sheetId="74" r:id="rId51"/>
    <sheet name="c47g21" sheetId="76" r:id="rId52"/>
    <sheet name="c48" sheetId="77" r:id="rId53"/>
    <sheet name="c49" sheetId="78" r:id="rId54"/>
    <sheet name="c50" sheetId="79" r:id="rId55"/>
    <sheet name="c51" sheetId="80" r:id="rId56"/>
    <sheet name="c52" sheetId="81" r:id="rId57"/>
    <sheet name="c53" sheetId="82" r:id="rId58"/>
    <sheet name="c54" sheetId="149" r:id="rId59"/>
    <sheet name="Capitulo 5" sheetId="142" r:id="rId60"/>
    <sheet name="c55g22" sheetId="137" r:id="rId61"/>
    <sheet name="c56" sheetId="138" r:id="rId62"/>
    <sheet name="c57" sheetId="139" r:id="rId63"/>
    <sheet name="c58" sheetId="140" r:id="rId64"/>
    <sheet name="c59g23" sheetId="141" r:id="rId65"/>
    <sheet name="c60g24" sheetId="143" r:id="rId66"/>
    <sheet name="c61g25" sheetId="136" r:id="rId67"/>
    <sheet name="c62" sheetId="144" r:id="rId68"/>
    <sheet name="ESRI_MAPINFO_SHEET" sheetId="150" state="veryHidden" r:id="rId69"/>
  </sheets>
  <definedNames>
    <definedName name="_xlnm._FilterDatabase" localSheetId="51" hidden="1">'c47g21'!$G$3:$G$22</definedName>
    <definedName name="_xlnm._FilterDatabase" localSheetId="52" hidden="1">'c48'!$F$3:$F$63</definedName>
    <definedName name="_xlnm.Print_Area" localSheetId="2">'c1 g1'!$B$1:$B$26</definedName>
    <definedName name="_xlnm.Print_Area" localSheetId="12">'c10g6'!$B$17:$B$52</definedName>
    <definedName name="_xlnm.Print_Area" localSheetId="13">'c11'!$B$1:$F$5</definedName>
    <definedName name="_xlnm.Print_Area" localSheetId="15">'c12 g7'!$B$1:$E$30</definedName>
    <definedName name="_xlnm.Print_Area" localSheetId="16">'c13'!$B$1:$E$42</definedName>
    <definedName name="_xlnm.Print_Area" localSheetId="17">'c14'!#REF!</definedName>
    <definedName name="_xlnm.Print_Area" localSheetId="18">'c15'!#REF!</definedName>
    <definedName name="_xlnm.Print_Area" localSheetId="19">'c16g8'!$B$115:$C$152</definedName>
    <definedName name="_xlnm.Print_Area" localSheetId="20">'c17g9'!#REF!</definedName>
    <definedName name="_xlnm.Print_Area" localSheetId="22">'c19g10'!$B$2:$F$47</definedName>
    <definedName name="_xlnm.Print_Area" localSheetId="3">'c2 g2'!$B$1:$G$13</definedName>
    <definedName name="_xlnm.Print_Area" localSheetId="23">'c20'!$A$49:$E$69</definedName>
    <definedName name="_xlnm.Print_Area" localSheetId="25">'c22g11'!$B$54:$G$75</definedName>
    <definedName name="_xlnm.Print_Area" localSheetId="26">'c23'!$B$1:$K$7</definedName>
    <definedName name="_xlnm.Print_Area" localSheetId="27">'c24'!$B$2:$H$55</definedName>
    <definedName name="_xlnm.Print_Area" localSheetId="28">'c25'!$B$2:$C$62</definedName>
    <definedName name="_xlnm.Print_Area" localSheetId="29">'c26'!$B$2:$C$55</definedName>
    <definedName name="_xlnm.Print_Area" localSheetId="30">'c27'!$B$2:$G$76</definedName>
    <definedName name="_xlnm.Print_Area" localSheetId="6">'c5'!$B$1:$D$12</definedName>
    <definedName name="_xlnm.Print_Area" localSheetId="8">'c6g5'!$B$1:$Q$106</definedName>
    <definedName name="_xlnm.Print_Area" localSheetId="9">'c7'!$B$91:$E$126</definedName>
    <definedName name="_xlnm.Print_Area" localSheetId="10">'c8'!$B$92:$F$127</definedName>
    <definedName name="_xlnm.Print_Area" localSheetId="11">'c9'!$B$91:$E$126</definedName>
    <definedName name="Notas229" localSheetId="2">'c1 g1'!#REF!</definedName>
    <definedName name="Total_de_viviendas_por_región_y_zona__según_calificación_de_la_vivienda._2024.">'c17g9'!$B$3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76" l="1"/>
  <c r="D7" i="76"/>
  <c r="D8" i="76"/>
  <c r="D9" i="76"/>
  <c r="D10" i="76"/>
  <c r="D11" i="76"/>
  <c r="D5" i="76"/>
  <c r="C7" i="126"/>
  <c r="D7" i="126"/>
  <c r="G496" i="149"/>
  <c r="G495" i="149"/>
  <c r="G494" i="149"/>
  <c r="F496" i="149"/>
  <c r="F7" i="149"/>
  <c r="F8" i="149"/>
  <c r="F9" i="149"/>
  <c r="F10" i="149"/>
  <c r="F11" i="149"/>
  <c r="F12" i="149"/>
  <c r="F13" i="149"/>
  <c r="F14" i="149"/>
  <c r="F15" i="149"/>
  <c r="F16" i="149"/>
  <c r="F17" i="149"/>
  <c r="F18" i="149"/>
  <c r="F19" i="149"/>
  <c r="F20" i="149"/>
  <c r="F21" i="149"/>
  <c r="F22" i="149"/>
  <c r="F23" i="149"/>
  <c r="F24" i="149"/>
  <c r="F25" i="149"/>
  <c r="F26" i="149"/>
  <c r="F27" i="149"/>
  <c r="F28" i="149"/>
  <c r="F29" i="149"/>
  <c r="F30" i="149"/>
  <c r="F31" i="149"/>
  <c r="F32" i="149"/>
  <c r="F33" i="149"/>
  <c r="F34" i="149"/>
  <c r="F35" i="149"/>
  <c r="F36" i="149"/>
  <c r="F37" i="149"/>
  <c r="F38" i="149"/>
  <c r="F39" i="149"/>
  <c r="F40" i="149"/>
  <c r="F41" i="149"/>
  <c r="F42" i="149"/>
  <c r="F43" i="149"/>
  <c r="F44" i="149"/>
  <c r="F45" i="149"/>
  <c r="F46" i="149"/>
  <c r="F47" i="149"/>
  <c r="F48" i="149"/>
  <c r="F49" i="149"/>
  <c r="F50" i="149"/>
  <c r="F51" i="149"/>
  <c r="F52" i="149"/>
  <c r="F53" i="149"/>
  <c r="F54" i="149"/>
  <c r="F55" i="149"/>
  <c r="F56" i="149"/>
  <c r="F57" i="149"/>
  <c r="F58" i="149"/>
  <c r="F59" i="149"/>
  <c r="F60" i="149"/>
  <c r="F61" i="149"/>
  <c r="F62" i="149"/>
  <c r="F63" i="149"/>
  <c r="F64" i="149"/>
  <c r="F65" i="149"/>
  <c r="F66" i="149"/>
  <c r="F67" i="149"/>
  <c r="F68" i="149"/>
  <c r="F69" i="149"/>
  <c r="F70" i="149"/>
  <c r="F71" i="149"/>
  <c r="F72" i="149"/>
  <c r="F73" i="149"/>
  <c r="F74" i="149"/>
  <c r="F75" i="149"/>
  <c r="F76" i="149"/>
  <c r="F77" i="149"/>
  <c r="F78" i="149"/>
  <c r="F79" i="149"/>
  <c r="F80" i="149"/>
  <c r="F81" i="149"/>
  <c r="F82" i="149"/>
  <c r="F83" i="149"/>
  <c r="F84" i="149"/>
  <c r="F85" i="149"/>
  <c r="F86" i="149"/>
  <c r="F87" i="149"/>
  <c r="F88" i="149"/>
  <c r="F89" i="149"/>
  <c r="F90" i="149"/>
  <c r="F91" i="149"/>
  <c r="F92" i="149"/>
  <c r="F93" i="149"/>
  <c r="F94" i="149"/>
  <c r="F95" i="149"/>
  <c r="F96" i="149"/>
  <c r="F97" i="149"/>
  <c r="F98" i="149"/>
  <c r="F99" i="149"/>
  <c r="F100" i="149"/>
  <c r="F101" i="149"/>
  <c r="F102" i="149"/>
  <c r="F103" i="149"/>
  <c r="F104" i="149"/>
  <c r="F105" i="149"/>
  <c r="F106" i="149"/>
  <c r="F107" i="149"/>
  <c r="F108" i="149"/>
  <c r="F109" i="149"/>
  <c r="F110" i="149"/>
  <c r="F111" i="149"/>
  <c r="F112" i="149"/>
  <c r="F113" i="149"/>
  <c r="F114" i="149"/>
  <c r="F115" i="149"/>
  <c r="F116" i="149"/>
  <c r="F117" i="149"/>
  <c r="F118" i="149"/>
  <c r="F119" i="149"/>
  <c r="F120" i="149"/>
  <c r="F121" i="149"/>
  <c r="F122" i="149"/>
  <c r="F123" i="149"/>
  <c r="F124" i="149"/>
  <c r="F125" i="149"/>
  <c r="F126" i="149"/>
  <c r="F127" i="149"/>
  <c r="F128" i="149"/>
  <c r="F129" i="149"/>
  <c r="F130" i="149"/>
  <c r="F131" i="149"/>
  <c r="F132" i="149"/>
  <c r="F133" i="149"/>
  <c r="F134" i="149"/>
  <c r="F135" i="149"/>
  <c r="F136" i="149"/>
  <c r="F137" i="149"/>
  <c r="F138" i="149"/>
  <c r="F139" i="149"/>
  <c r="F140" i="149"/>
  <c r="F141" i="149"/>
  <c r="F142" i="149"/>
  <c r="F143" i="149"/>
  <c r="F144" i="149"/>
  <c r="F145" i="149"/>
  <c r="F146" i="149"/>
  <c r="F147" i="149"/>
  <c r="F148" i="149"/>
  <c r="F149" i="149"/>
  <c r="F150" i="149"/>
  <c r="F151" i="149"/>
  <c r="F152" i="149"/>
  <c r="F153" i="149"/>
  <c r="F154" i="149"/>
  <c r="F155" i="149"/>
  <c r="F156" i="149"/>
  <c r="F157" i="149"/>
  <c r="F158" i="149"/>
  <c r="F159" i="149"/>
  <c r="F160" i="149"/>
  <c r="F161" i="149"/>
  <c r="F162" i="149"/>
  <c r="F163" i="149"/>
  <c r="F164" i="149"/>
  <c r="F165" i="149"/>
  <c r="F166" i="149"/>
  <c r="F167" i="149"/>
  <c r="F168" i="149"/>
  <c r="F169" i="149"/>
  <c r="F170" i="149"/>
  <c r="F171" i="149"/>
  <c r="F172" i="149"/>
  <c r="F173" i="149"/>
  <c r="F174" i="149"/>
  <c r="F175" i="149"/>
  <c r="F176" i="149"/>
  <c r="F177" i="149"/>
  <c r="F178" i="149"/>
  <c r="F179" i="149"/>
  <c r="F180" i="149"/>
  <c r="F181" i="149"/>
  <c r="F182" i="149"/>
  <c r="F183" i="149"/>
  <c r="F184" i="149"/>
  <c r="F185" i="149"/>
  <c r="F186" i="149"/>
  <c r="F187" i="149"/>
  <c r="F188" i="149"/>
  <c r="F189" i="149"/>
  <c r="F190" i="149"/>
  <c r="F191" i="149"/>
  <c r="F192" i="149"/>
  <c r="F193" i="149"/>
  <c r="F194" i="149"/>
  <c r="F195" i="149"/>
  <c r="F196" i="149"/>
  <c r="F197" i="149"/>
  <c r="F198" i="149"/>
  <c r="F199" i="149"/>
  <c r="F200" i="149"/>
  <c r="F201" i="149"/>
  <c r="F202" i="149"/>
  <c r="F203" i="149"/>
  <c r="F204" i="149"/>
  <c r="F205" i="149"/>
  <c r="F206" i="149"/>
  <c r="F207" i="149"/>
  <c r="F208" i="149"/>
  <c r="F209" i="149"/>
  <c r="F210" i="149"/>
  <c r="F211" i="149"/>
  <c r="F212" i="149"/>
  <c r="F213" i="149"/>
  <c r="F214" i="149"/>
  <c r="F215" i="149"/>
  <c r="F216" i="149"/>
  <c r="F217" i="149"/>
  <c r="F218" i="149"/>
  <c r="F219" i="149"/>
  <c r="F220" i="149"/>
  <c r="F221" i="149"/>
  <c r="F222" i="149"/>
  <c r="F223" i="149"/>
  <c r="F224" i="149"/>
  <c r="F225" i="149"/>
  <c r="F226" i="149"/>
  <c r="F227" i="149"/>
  <c r="F228" i="149"/>
  <c r="F229" i="149"/>
  <c r="F230" i="149"/>
  <c r="F231" i="149"/>
  <c r="F232" i="149"/>
  <c r="F233" i="149"/>
  <c r="F234" i="149"/>
  <c r="F235" i="149"/>
  <c r="F236" i="149"/>
  <c r="F237" i="149"/>
  <c r="F238" i="149"/>
  <c r="F239" i="149"/>
  <c r="F240" i="149"/>
  <c r="F241" i="149"/>
  <c r="F242" i="149"/>
  <c r="F243" i="149"/>
  <c r="F244" i="149"/>
  <c r="F245" i="149"/>
  <c r="F246" i="149"/>
  <c r="F247" i="149"/>
  <c r="F248" i="149"/>
  <c r="F249" i="149"/>
  <c r="F250" i="149"/>
  <c r="F251" i="149"/>
  <c r="F252" i="149"/>
  <c r="F253" i="149"/>
  <c r="F254" i="149"/>
  <c r="F255" i="149"/>
  <c r="F256" i="149"/>
  <c r="F257" i="149"/>
  <c r="F258" i="149"/>
  <c r="F259" i="149"/>
  <c r="F260" i="149"/>
  <c r="F261" i="149"/>
  <c r="F262" i="149"/>
  <c r="F263" i="149"/>
  <c r="F264" i="149"/>
  <c r="F265" i="149"/>
  <c r="F266" i="149"/>
  <c r="F267" i="149"/>
  <c r="F268" i="149"/>
  <c r="F269" i="149"/>
  <c r="F270" i="149"/>
  <c r="F271" i="149"/>
  <c r="F272" i="149"/>
  <c r="F273" i="149"/>
  <c r="F274" i="149"/>
  <c r="F275" i="149"/>
  <c r="F276" i="149"/>
  <c r="F277" i="149"/>
  <c r="F278" i="149"/>
  <c r="F279" i="149"/>
  <c r="F280" i="149"/>
  <c r="F281" i="149"/>
  <c r="F282" i="149"/>
  <c r="F283" i="149"/>
  <c r="F284" i="149"/>
  <c r="F285" i="149"/>
  <c r="F286" i="149"/>
  <c r="F287" i="149"/>
  <c r="F288" i="149"/>
  <c r="F289" i="149"/>
  <c r="F290" i="149"/>
  <c r="F291" i="149"/>
  <c r="F292" i="149"/>
  <c r="F293" i="149"/>
  <c r="F294" i="149"/>
  <c r="F295" i="149"/>
  <c r="F296" i="149"/>
  <c r="F297" i="149"/>
  <c r="F298" i="149"/>
  <c r="F299" i="149"/>
  <c r="F300" i="149"/>
  <c r="F301" i="149"/>
  <c r="F302" i="149"/>
  <c r="F303" i="149"/>
  <c r="F304" i="149"/>
  <c r="F305" i="149"/>
  <c r="F306" i="149"/>
  <c r="F307" i="149"/>
  <c r="F308" i="149"/>
  <c r="F309" i="149"/>
  <c r="F310" i="149"/>
  <c r="F311" i="149"/>
  <c r="F312" i="149"/>
  <c r="F313" i="149"/>
  <c r="F314" i="149"/>
  <c r="F315" i="149"/>
  <c r="F316" i="149"/>
  <c r="F317" i="149"/>
  <c r="F318" i="149"/>
  <c r="F319" i="149"/>
  <c r="F320" i="149"/>
  <c r="F321" i="149"/>
  <c r="F322" i="149"/>
  <c r="F323" i="149"/>
  <c r="F324" i="149"/>
  <c r="F325" i="149"/>
  <c r="F326" i="149"/>
  <c r="F327" i="149"/>
  <c r="F328" i="149"/>
  <c r="F329" i="149"/>
  <c r="F330" i="149"/>
  <c r="F331" i="149"/>
  <c r="F332" i="149"/>
  <c r="F333" i="149"/>
  <c r="F334" i="149"/>
  <c r="F335" i="149"/>
  <c r="F336" i="149"/>
  <c r="F337" i="149"/>
  <c r="F338" i="149"/>
  <c r="F339" i="149"/>
  <c r="F340" i="149"/>
  <c r="F341" i="149"/>
  <c r="F342" i="149"/>
  <c r="F343" i="149"/>
  <c r="F344" i="149"/>
  <c r="F345" i="149"/>
  <c r="F346" i="149"/>
  <c r="F347" i="149"/>
  <c r="F348" i="149"/>
  <c r="F349" i="149"/>
  <c r="F350" i="149"/>
  <c r="F351" i="149"/>
  <c r="F352" i="149"/>
  <c r="F353" i="149"/>
  <c r="F354" i="149"/>
  <c r="F355" i="149"/>
  <c r="F356" i="149"/>
  <c r="F357" i="149"/>
  <c r="F358" i="149"/>
  <c r="F359" i="149"/>
  <c r="F360" i="149"/>
  <c r="F361" i="149"/>
  <c r="F362" i="149"/>
  <c r="F363" i="149"/>
  <c r="F364" i="149"/>
  <c r="F365" i="149"/>
  <c r="F366" i="149"/>
  <c r="F367" i="149"/>
  <c r="F368" i="149"/>
  <c r="F369" i="149"/>
  <c r="F370" i="149"/>
  <c r="F371" i="149"/>
  <c r="F372" i="149"/>
  <c r="F373" i="149"/>
  <c r="F374" i="149"/>
  <c r="F375" i="149"/>
  <c r="F376" i="149"/>
  <c r="F377" i="149"/>
  <c r="F378" i="149"/>
  <c r="F379" i="149"/>
  <c r="F380" i="149"/>
  <c r="F381" i="149"/>
  <c r="F382" i="149"/>
  <c r="F383" i="149"/>
  <c r="F384" i="149"/>
  <c r="F385" i="149"/>
  <c r="F386" i="149"/>
  <c r="F387" i="149"/>
  <c r="F388" i="149"/>
  <c r="F389" i="149"/>
  <c r="F390" i="149"/>
  <c r="F391" i="149"/>
  <c r="F392" i="149"/>
  <c r="F393" i="149"/>
  <c r="F394" i="149"/>
  <c r="F395" i="149"/>
  <c r="F396" i="149"/>
  <c r="F397" i="149"/>
  <c r="F398" i="149"/>
  <c r="F399" i="149"/>
  <c r="F400" i="149"/>
  <c r="F401" i="149"/>
  <c r="F402" i="149"/>
  <c r="F403" i="149"/>
  <c r="F404" i="149"/>
  <c r="F405" i="149"/>
  <c r="F406" i="149"/>
  <c r="F407" i="149"/>
  <c r="F408" i="149"/>
  <c r="F409" i="149"/>
  <c r="F410" i="149"/>
  <c r="F411" i="149"/>
  <c r="F412" i="149"/>
  <c r="F413" i="149"/>
  <c r="F414" i="149"/>
  <c r="F415" i="149"/>
  <c r="F416" i="149"/>
  <c r="F417" i="149"/>
  <c r="F418" i="149"/>
  <c r="F419" i="149"/>
  <c r="F420" i="149"/>
  <c r="F421" i="149"/>
  <c r="F422" i="149"/>
  <c r="F423" i="149"/>
  <c r="F424" i="149"/>
  <c r="F425" i="149"/>
  <c r="F426" i="149"/>
  <c r="F427" i="149"/>
  <c r="F428" i="149"/>
  <c r="F429" i="149"/>
  <c r="F430" i="149"/>
  <c r="F431" i="149"/>
  <c r="F432" i="149"/>
  <c r="F433" i="149"/>
  <c r="F434" i="149"/>
  <c r="F435" i="149"/>
  <c r="F436" i="149"/>
  <c r="F437" i="149"/>
  <c r="F438" i="149"/>
  <c r="F439" i="149"/>
  <c r="F440" i="149"/>
  <c r="F441" i="149"/>
  <c r="F442" i="149"/>
  <c r="F443" i="149"/>
  <c r="F444" i="149"/>
  <c r="F445" i="149"/>
  <c r="F446" i="149"/>
  <c r="F447" i="149"/>
  <c r="F448" i="149"/>
  <c r="F449" i="149"/>
  <c r="F450" i="149"/>
  <c r="F451" i="149"/>
  <c r="F452" i="149"/>
  <c r="F453" i="149"/>
  <c r="F454" i="149"/>
  <c r="F455" i="149"/>
  <c r="F456" i="149"/>
  <c r="F457" i="149"/>
  <c r="F458" i="149"/>
  <c r="F459" i="149"/>
  <c r="F460" i="149"/>
  <c r="F461" i="149"/>
  <c r="F462" i="149"/>
  <c r="F463" i="149"/>
  <c r="F464" i="149"/>
  <c r="F465" i="149"/>
  <c r="F466" i="149"/>
  <c r="F467" i="149"/>
  <c r="F468" i="149"/>
  <c r="F469" i="149"/>
  <c r="F470" i="149"/>
  <c r="F471" i="149"/>
  <c r="F472" i="149"/>
  <c r="F473" i="149"/>
  <c r="F474" i="149"/>
  <c r="F475" i="149"/>
  <c r="F476" i="149"/>
  <c r="F477" i="149"/>
  <c r="F478" i="149"/>
  <c r="F479" i="149"/>
  <c r="F480" i="149"/>
  <c r="F481" i="149"/>
  <c r="F482" i="149"/>
  <c r="F483" i="149"/>
  <c r="F484" i="149"/>
  <c r="F485" i="149"/>
  <c r="F486" i="149"/>
  <c r="F487" i="149"/>
  <c r="F488" i="149"/>
  <c r="F489" i="149"/>
  <c r="F490" i="149"/>
  <c r="F491" i="149"/>
  <c r="F492" i="149"/>
  <c r="F493" i="149"/>
  <c r="F494" i="149"/>
  <c r="F495" i="149"/>
  <c r="F6" i="149"/>
  <c r="C10" i="76"/>
  <c r="C9" i="76"/>
  <c r="C8" i="76"/>
  <c r="C7" i="76"/>
  <c r="C6" i="76"/>
  <c r="C5" i="76"/>
  <c r="D16" i="78"/>
  <c r="D51" i="77"/>
  <c r="E10" i="76"/>
  <c r="E9" i="76"/>
  <c r="E8" i="76"/>
  <c r="E6" i="76"/>
  <c r="E5" i="76"/>
  <c r="C11" i="76" l="1"/>
  <c r="E13" i="77"/>
  <c r="E40" i="77"/>
  <c r="E41" i="77"/>
  <c r="E42" i="77"/>
  <c r="E10" i="74"/>
  <c r="D10" i="74"/>
  <c r="D9" i="74"/>
  <c r="E9" i="74"/>
  <c r="E8" i="74"/>
  <c r="D8" i="74"/>
  <c r="E7" i="74"/>
  <c r="D7" i="74"/>
  <c r="D6" i="74"/>
  <c r="E6" i="74"/>
  <c r="C6" i="73"/>
  <c r="C5" i="67"/>
  <c r="G5" i="68"/>
  <c r="F5" i="68"/>
  <c r="E5" i="68"/>
  <c r="D5" i="68"/>
  <c r="C5" i="68"/>
  <c r="E5" i="67"/>
  <c r="C13" i="126"/>
  <c r="C15" i="126"/>
  <c r="C16" i="126"/>
  <c r="C14" i="126"/>
  <c r="C10" i="126"/>
  <c r="C11" i="126"/>
  <c r="C51" i="77"/>
  <c r="C7" i="69"/>
  <c r="C8" i="69"/>
  <c r="C9" i="69"/>
  <c r="C10" i="69"/>
  <c r="C6" i="148"/>
  <c r="C7" i="148"/>
  <c r="C8" i="148"/>
  <c r="C9" i="148"/>
  <c r="C10" i="148"/>
  <c r="C6" i="62"/>
  <c r="C7" i="62"/>
  <c r="C8" i="62"/>
  <c r="C9" i="62"/>
  <c r="C5" i="62"/>
  <c r="C10" i="74" l="1"/>
  <c r="C9" i="74"/>
  <c r="C8" i="74"/>
  <c r="C7" i="74"/>
  <c r="C6" i="74"/>
  <c r="C9" i="126"/>
  <c r="D9" i="60"/>
  <c r="D8" i="60"/>
  <c r="D7" i="60"/>
  <c r="D6" i="60"/>
  <c r="D5" i="60"/>
  <c r="C6" i="58" l="1"/>
  <c r="C7" i="58"/>
  <c r="C8" i="58"/>
  <c r="C9" i="58"/>
  <c r="C5" i="58"/>
  <c r="G7" i="56" l="1"/>
  <c r="G8" i="56"/>
  <c r="G9" i="56"/>
  <c r="D9" i="56"/>
  <c r="I8" i="56" l="1"/>
  <c r="D8" i="56"/>
  <c r="I7" i="56" l="1"/>
  <c r="I6" i="56"/>
  <c r="D7" i="56"/>
  <c r="D6" i="56" l="1"/>
  <c r="D5" i="56" l="1"/>
  <c r="E6" i="56" l="1"/>
  <c r="E7" i="56"/>
  <c r="E8" i="56"/>
  <c r="E9" i="56"/>
  <c r="E5" i="56"/>
  <c r="G5" i="56" l="1"/>
  <c r="H5" i="56" s="1"/>
  <c r="G6" i="56"/>
  <c r="H6" i="56" s="1"/>
  <c r="H7" i="56"/>
  <c r="H8" i="56"/>
  <c r="H9" i="56"/>
  <c r="I9" i="56" l="1"/>
  <c r="C6" i="117"/>
  <c r="C8" i="117"/>
  <c r="C12" i="117"/>
  <c r="E7" i="51"/>
  <c r="H13" i="51"/>
  <c r="H7" i="51"/>
  <c r="C60" i="116" l="1"/>
  <c r="I49" i="42"/>
  <c r="I48" i="42"/>
  <c r="F7" i="30"/>
  <c r="C41" i="147" l="1"/>
  <c r="C39" i="147"/>
  <c r="F30" i="29"/>
  <c r="H30" i="29"/>
  <c r="I30" i="29"/>
  <c r="D14" i="29"/>
  <c r="E14" i="29"/>
  <c r="F14" i="29"/>
  <c r="G14" i="29"/>
  <c r="H14" i="29"/>
  <c r="I14" i="29"/>
  <c r="E7" i="25" l="1"/>
  <c r="E8" i="25"/>
  <c r="E9" i="25"/>
  <c r="E10" i="25"/>
  <c r="E11" i="25"/>
  <c r="E12" i="25"/>
  <c r="E13" i="25"/>
  <c r="E6" i="25"/>
  <c r="C6" i="25" l="1"/>
  <c r="E6" i="132"/>
  <c r="E7" i="132"/>
  <c r="E8" i="132"/>
  <c r="E9" i="132"/>
  <c r="E10" i="132"/>
  <c r="E11" i="132"/>
  <c r="E12" i="132"/>
  <c r="E13" i="132"/>
  <c r="E14" i="132"/>
  <c r="E15" i="132"/>
  <c r="E16" i="132"/>
  <c r="E17" i="132"/>
  <c r="E18" i="132"/>
  <c r="E19" i="132"/>
  <c r="E20" i="132"/>
  <c r="E21" i="132"/>
  <c r="E22" i="132"/>
  <c r="E23" i="132"/>
  <c r="E24" i="132"/>
  <c r="E25" i="132"/>
  <c r="E26" i="132"/>
  <c r="E27" i="132"/>
  <c r="E28" i="132"/>
  <c r="E29" i="132"/>
  <c r="E30" i="132"/>
  <c r="E31" i="132"/>
  <c r="E32" i="132"/>
  <c r="E33" i="132"/>
  <c r="E34" i="132"/>
  <c r="E35" i="132"/>
  <c r="E36" i="132"/>
  <c r="E37" i="132"/>
  <c r="E38" i="132"/>
  <c r="E39" i="132"/>
  <c r="E40" i="132"/>
  <c r="E41" i="132"/>
  <c r="E42" i="132"/>
  <c r="E43" i="132"/>
  <c r="E44" i="132"/>
  <c r="E45" i="132"/>
  <c r="E46" i="132"/>
  <c r="E47" i="132"/>
  <c r="E48" i="132"/>
  <c r="E49" i="132"/>
  <c r="E50" i="132"/>
  <c r="E51" i="132"/>
  <c r="E52" i="132"/>
  <c r="E53" i="132"/>
  <c r="E54" i="132"/>
  <c r="E55" i="132"/>
  <c r="E56" i="132"/>
  <c r="E57" i="132"/>
  <c r="E58" i="132"/>
  <c r="E59" i="132"/>
  <c r="E60" i="132"/>
  <c r="E61" i="132"/>
  <c r="E62" i="132"/>
  <c r="E63" i="132"/>
  <c r="E64" i="132"/>
  <c r="E65" i="132"/>
  <c r="E66" i="132"/>
  <c r="E67" i="132"/>
  <c r="E68" i="132"/>
  <c r="E69" i="132"/>
  <c r="E70" i="132"/>
  <c r="E71" i="132"/>
  <c r="E72" i="132"/>
  <c r="E73" i="132"/>
  <c r="E74" i="132"/>
  <c r="E75" i="132"/>
  <c r="E76" i="132"/>
  <c r="E77" i="132"/>
  <c r="E78" i="132"/>
  <c r="E79" i="132"/>
  <c r="E80" i="132"/>
  <c r="E81" i="132"/>
  <c r="E82" i="132"/>
  <c r="E83" i="132"/>
  <c r="E84" i="132"/>
  <c r="E85" i="132"/>
  <c r="E86" i="132"/>
  <c r="E87" i="132"/>
  <c r="E5" i="132"/>
  <c r="F6" i="131"/>
  <c r="F7" i="131"/>
  <c r="F8" i="131"/>
  <c r="F9" i="131"/>
  <c r="F10" i="131"/>
  <c r="F11" i="131"/>
  <c r="F12" i="131"/>
  <c r="F13" i="131"/>
  <c r="F14" i="131"/>
  <c r="F15" i="131"/>
  <c r="F16" i="131"/>
  <c r="F17" i="131"/>
  <c r="F18" i="131"/>
  <c r="F19" i="131"/>
  <c r="F20" i="131"/>
  <c r="F21" i="131"/>
  <c r="F22" i="131"/>
  <c r="F23" i="131"/>
  <c r="F24" i="131"/>
  <c r="F25" i="131"/>
  <c r="F26" i="131"/>
  <c r="F27" i="131"/>
  <c r="F28" i="131"/>
  <c r="F29" i="131"/>
  <c r="F30" i="131"/>
  <c r="F31" i="131"/>
  <c r="F32" i="131"/>
  <c r="F33" i="131"/>
  <c r="F34" i="131"/>
  <c r="F35" i="131"/>
  <c r="F36" i="131"/>
  <c r="F37" i="131"/>
  <c r="F38" i="131"/>
  <c r="F39" i="131"/>
  <c r="F40" i="131"/>
  <c r="F41" i="131"/>
  <c r="F42" i="131"/>
  <c r="F43" i="131"/>
  <c r="F44" i="131"/>
  <c r="F45" i="131"/>
  <c r="F46" i="131"/>
  <c r="F47" i="131"/>
  <c r="F48" i="131"/>
  <c r="F49" i="131"/>
  <c r="F50" i="131"/>
  <c r="F51" i="131"/>
  <c r="F52" i="131"/>
  <c r="F53" i="131"/>
  <c r="F54" i="131"/>
  <c r="F55" i="131"/>
  <c r="F56" i="131"/>
  <c r="F57" i="131"/>
  <c r="F58" i="131"/>
  <c r="F59" i="131"/>
  <c r="F60" i="131"/>
  <c r="F61" i="131"/>
  <c r="F62" i="131"/>
  <c r="F63" i="131"/>
  <c r="F64" i="131"/>
  <c r="F65" i="131"/>
  <c r="F66" i="131"/>
  <c r="F67" i="131"/>
  <c r="F68" i="131"/>
  <c r="F69" i="131"/>
  <c r="F70" i="131"/>
  <c r="F71" i="131"/>
  <c r="F72" i="131"/>
  <c r="F73" i="131"/>
  <c r="F74" i="131"/>
  <c r="F75" i="131"/>
  <c r="F76" i="131"/>
  <c r="F77" i="131"/>
  <c r="F78" i="131"/>
  <c r="F79" i="131"/>
  <c r="F80" i="131"/>
  <c r="F81" i="131"/>
  <c r="F82" i="131"/>
  <c r="F83" i="131"/>
  <c r="F84" i="131"/>
  <c r="F85" i="131"/>
  <c r="F86" i="131"/>
  <c r="F87" i="131"/>
  <c r="F5" i="131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E10" i="6"/>
  <c r="E9" i="6"/>
  <c r="E8" i="6"/>
  <c r="E7" i="6"/>
  <c r="G8" i="8"/>
  <c r="G9" i="8"/>
  <c r="G10" i="8"/>
  <c r="G11" i="8"/>
  <c r="G7" i="8"/>
  <c r="F9" i="8"/>
  <c r="F10" i="8"/>
  <c r="F11" i="8"/>
  <c r="D9" i="8"/>
  <c r="D10" i="8"/>
  <c r="D11" i="8"/>
  <c r="D8" i="8"/>
  <c r="K9" i="40" l="1"/>
  <c r="K10" i="40"/>
  <c r="K11" i="40"/>
  <c r="K12" i="40"/>
  <c r="K13" i="40"/>
  <c r="K8" i="40"/>
  <c r="C10" i="73" l="1"/>
  <c r="C9" i="73"/>
  <c r="C8" i="73"/>
  <c r="C7" i="73"/>
  <c r="C10" i="72"/>
  <c r="C9" i="72"/>
  <c r="C8" i="72"/>
  <c r="C7" i="72"/>
  <c r="C6" i="72"/>
  <c r="C10" i="71"/>
  <c r="C9" i="71"/>
  <c r="C8" i="71"/>
  <c r="C7" i="71"/>
  <c r="C6" i="71"/>
  <c r="C10" i="70"/>
  <c r="C9" i="70"/>
  <c r="C8" i="70"/>
  <c r="C7" i="70"/>
  <c r="C6" i="70"/>
  <c r="C6" i="69"/>
  <c r="G5" i="67"/>
  <c r="F5" i="67"/>
  <c r="D5" i="67"/>
  <c r="H12" i="51"/>
  <c r="E496" i="149"/>
  <c r="D496" i="149"/>
  <c r="D17" i="141"/>
  <c r="D16" i="141"/>
  <c r="D16" i="140"/>
  <c r="D18" i="139"/>
  <c r="D17" i="139"/>
  <c r="D9" i="138"/>
  <c r="D18" i="138"/>
  <c r="D17" i="138"/>
  <c r="D9" i="141"/>
  <c r="D10" i="141"/>
  <c r="D11" i="141"/>
  <c r="D12" i="141"/>
  <c r="D13" i="141"/>
  <c r="D8" i="141"/>
  <c r="D10" i="140"/>
  <c r="D12" i="140"/>
  <c r="D13" i="140"/>
  <c r="D11" i="140"/>
  <c r="D9" i="140"/>
  <c r="D8" i="140"/>
  <c r="D10" i="139"/>
  <c r="D11" i="139"/>
  <c r="D12" i="139"/>
  <c r="D13" i="139"/>
  <c r="D14" i="139"/>
  <c r="D9" i="139"/>
  <c r="D10" i="138"/>
  <c r="D11" i="138"/>
  <c r="D12" i="138"/>
  <c r="D13" i="138"/>
  <c r="D14" i="138"/>
  <c r="E13" i="51"/>
  <c r="E26" i="77"/>
  <c r="E24" i="77"/>
  <c r="C9" i="61"/>
  <c r="C9" i="29"/>
  <c r="C11" i="80"/>
  <c r="C13" i="79"/>
  <c r="C5" i="121"/>
  <c r="C6" i="121"/>
  <c r="C7" i="121"/>
  <c r="C8" i="121"/>
  <c r="C9" i="121"/>
  <c r="C8" i="61"/>
  <c r="C7" i="61"/>
  <c r="C6" i="61"/>
  <c r="C5" i="61"/>
  <c r="C5" i="60"/>
  <c r="C6" i="60"/>
  <c r="C7" i="60"/>
  <c r="C8" i="60"/>
  <c r="C9" i="60"/>
  <c r="D13" i="82"/>
  <c r="C13" i="82"/>
  <c r="E25" i="77"/>
  <c r="C5" i="122"/>
  <c r="C6" i="122"/>
  <c r="C7" i="122"/>
  <c r="C8" i="122"/>
  <c r="C9" i="122"/>
  <c r="M13" i="126"/>
  <c r="L13" i="126"/>
  <c r="K13" i="126"/>
  <c r="J13" i="126"/>
  <c r="I13" i="126"/>
  <c r="H13" i="126"/>
  <c r="G13" i="126"/>
  <c r="F13" i="126"/>
  <c r="E13" i="126"/>
  <c r="D13" i="126"/>
  <c r="M9" i="126"/>
  <c r="M7" i="126" s="1"/>
  <c r="L9" i="126"/>
  <c r="L7" i="126" s="1"/>
  <c r="K9" i="126"/>
  <c r="J9" i="126"/>
  <c r="I9" i="126"/>
  <c r="I7" i="126" s="1"/>
  <c r="H9" i="126"/>
  <c r="G9" i="126"/>
  <c r="F9" i="126"/>
  <c r="E9" i="126"/>
  <c r="E7" i="126" s="1"/>
  <c r="D9" i="126"/>
  <c r="E12" i="82"/>
  <c r="D11" i="81"/>
  <c r="C11" i="81"/>
  <c r="D11" i="80"/>
  <c r="E11" i="80" s="1"/>
  <c r="D13" i="79"/>
  <c r="F6" i="76"/>
  <c r="C16" i="78"/>
  <c r="E5" i="77"/>
  <c r="E8" i="51"/>
  <c r="F8" i="8"/>
  <c r="E30" i="29"/>
  <c r="E6" i="82"/>
  <c r="E7" i="82"/>
  <c r="E8" i="82"/>
  <c r="E9" i="82"/>
  <c r="E10" i="82"/>
  <c r="E11" i="82"/>
  <c r="E5" i="82"/>
  <c r="E6" i="81"/>
  <c r="E7" i="81"/>
  <c r="E8" i="81"/>
  <c r="E9" i="81"/>
  <c r="E10" i="81"/>
  <c r="E5" i="81"/>
  <c r="E6" i="80"/>
  <c r="E7" i="80"/>
  <c r="E8" i="80"/>
  <c r="E9" i="80"/>
  <c r="E10" i="80"/>
  <c r="E5" i="80"/>
  <c r="E6" i="79"/>
  <c r="E7" i="79"/>
  <c r="E8" i="79"/>
  <c r="E9" i="79"/>
  <c r="E10" i="79"/>
  <c r="E11" i="79"/>
  <c r="E12" i="79"/>
  <c r="E5" i="79"/>
  <c r="E6" i="78"/>
  <c r="E7" i="78"/>
  <c r="E8" i="78"/>
  <c r="E9" i="78"/>
  <c r="E10" i="78"/>
  <c r="E11" i="78"/>
  <c r="E12" i="78"/>
  <c r="E13" i="78"/>
  <c r="E14" i="78"/>
  <c r="E15" i="78"/>
  <c r="E5" i="78"/>
  <c r="E47" i="77"/>
  <c r="E44" i="77"/>
  <c r="E33" i="77"/>
  <c r="E7" i="77"/>
  <c r="E6" i="77"/>
  <c r="E8" i="77"/>
  <c r="E9" i="77"/>
  <c r="E10" i="77"/>
  <c r="E11" i="77"/>
  <c r="E12" i="77"/>
  <c r="E14" i="77"/>
  <c r="E15" i="77"/>
  <c r="E16" i="77"/>
  <c r="E17" i="77"/>
  <c r="E18" i="77"/>
  <c r="E20" i="77"/>
  <c r="E21" i="77"/>
  <c r="E22" i="77"/>
  <c r="E23" i="77"/>
  <c r="E27" i="77"/>
  <c r="E28" i="77"/>
  <c r="E29" i="77"/>
  <c r="E30" i="77"/>
  <c r="E31" i="77"/>
  <c r="E32" i="77"/>
  <c r="E34" i="77"/>
  <c r="E36" i="77"/>
  <c r="E37" i="77"/>
  <c r="E38" i="77"/>
  <c r="E43" i="77"/>
  <c r="E45" i="77"/>
  <c r="E46" i="77"/>
  <c r="E48" i="77"/>
  <c r="E49" i="77"/>
  <c r="E50" i="77"/>
  <c r="D12" i="117"/>
  <c r="E12" i="117"/>
  <c r="F12" i="117"/>
  <c r="G12" i="117"/>
  <c r="H12" i="117"/>
  <c r="I12" i="117"/>
  <c r="D8" i="117"/>
  <c r="E8" i="117"/>
  <c r="F8" i="117"/>
  <c r="G8" i="117"/>
  <c r="H8" i="117"/>
  <c r="I8" i="117"/>
  <c r="H8" i="51"/>
  <c r="H9" i="51"/>
  <c r="H10" i="51"/>
  <c r="H11" i="51"/>
  <c r="E9" i="51"/>
  <c r="E10" i="51"/>
  <c r="E11" i="51"/>
  <c r="E12" i="51"/>
  <c r="D7" i="38"/>
  <c r="D30" i="29"/>
  <c r="C30" i="29"/>
  <c r="D26" i="29"/>
  <c r="E26" i="29"/>
  <c r="F26" i="29"/>
  <c r="G26" i="29"/>
  <c r="H26" i="29"/>
  <c r="I26" i="29"/>
  <c r="C26" i="29"/>
  <c r="D22" i="29"/>
  <c r="E22" i="29"/>
  <c r="F22" i="29"/>
  <c r="G22" i="29"/>
  <c r="H22" i="29"/>
  <c r="I22" i="29"/>
  <c r="C22" i="29"/>
  <c r="D18" i="29"/>
  <c r="E18" i="29"/>
  <c r="F18" i="29"/>
  <c r="G18" i="29"/>
  <c r="H18" i="29"/>
  <c r="I18" i="29"/>
  <c r="C18" i="29"/>
  <c r="C14" i="29"/>
  <c r="D9" i="29"/>
  <c r="E9" i="29"/>
  <c r="F9" i="29"/>
  <c r="G9" i="29"/>
  <c r="H9" i="29"/>
  <c r="I9" i="29"/>
  <c r="D10" i="38"/>
  <c r="D7" i="30"/>
  <c r="D8" i="30"/>
  <c r="F8" i="30"/>
  <c r="D9" i="30"/>
  <c r="F9" i="30"/>
  <c r="D10" i="30"/>
  <c r="F10" i="30"/>
  <c r="D11" i="30"/>
  <c r="F11" i="30"/>
  <c r="D12" i="30"/>
  <c r="F12" i="30"/>
  <c r="D13" i="30"/>
  <c r="F13" i="30"/>
  <c r="D9" i="38"/>
  <c r="D8" i="38"/>
  <c r="D11" i="38"/>
  <c r="E7" i="76" l="1"/>
  <c r="E11" i="76" s="1"/>
  <c r="E13" i="79"/>
  <c r="E13" i="82"/>
  <c r="E16" i="78"/>
  <c r="G9" i="74"/>
  <c r="G10" i="74"/>
  <c r="H7" i="74"/>
  <c r="J7" i="126"/>
  <c r="H7" i="126"/>
  <c r="G7" i="126"/>
  <c r="F7" i="126"/>
  <c r="G8" i="74"/>
  <c r="D5" i="139"/>
  <c r="D5" i="138"/>
  <c r="K7" i="126"/>
  <c r="I6" i="117"/>
  <c r="E6" i="117"/>
  <c r="F6" i="117"/>
  <c r="H6" i="117"/>
  <c r="G6" i="117"/>
  <c r="D6" i="38"/>
  <c r="F6" i="30"/>
  <c r="D6" i="30"/>
  <c r="D6" i="117"/>
  <c r="E11" i="81"/>
  <c r="F8" i="76"/>
  <c r="E51" i="77"/>
  <c r="F9" i="76"/>
  <c r="F10" i="76"/>
  <c r="D17" i="140"/>
  <c r="D5" i="140"/>
  <c r="D5" i="141"/>
  <c r="F7" i="76" l="1"/>
  <c r="G243" i="149"/>
  <c r="G244" i="149"/>
  <c r="G465" i="149"/>
  <c r="G483" i="149"/>
  <c r="G261" i="149"/>
  <c r="G389" i="149"/>
  <c r="G352" i="149"/>
  <c r="G20" i="149"/>
  <c r="G131" i="149"/>
  <c r="G6" i="74"/>
  <c r="H8" i="74"/>
  <c r="H9" i="74"/>
  <c r="H10" i="74"/>
  <c r="G312" i="149"/>
  <c r="G11" i="149"/>
  <c r="G218" i="149"/>
  <c r="G357" i="149"/>
  <c r="G441" i="149"/>
  <c r="G280" i="149"/>
  <c r="G336" i="149"/>
  <c r="G457" i="149"/>
  <c r="G158" i="149"/>
  <c r="G344" i="149"/>
  <c r="G272" i="149"/>
  <c r="G205" i="149"/>
  <c r="G328" i="149"/>
  <c r="G365" i="149"/>
  <c r="G22" i="149"/>
  <c r="G360" i="149"/>
  <c r="G401" i="149"/>
  <c r="G30" i="149"/>
  <c r="G197" i="149"/>
  <c r="G214" i="149"/>
  <c r="G434" i="149"/>
  <c r="G120" i="149"/>
  <c r="G222" i="149"/>
  <c r="G467" i="149"/>
  <c r="G128" i="149"/>
  <c r="G136" i="149"/>
  <c r="G127" i="149"/>
  <c r="G394" i="149"/>
  <c r="G103" i="149"/>
  <c r="G345" i="149"/>
  <c r="G231" i="149"/>
  <c r="G435" i="149"/>
  <c r="G451" i="149"/>
  <c r="G403" i="149"/>
  <c r="G460" i="149"/>
  <c r="G396" i="149"/>
  <c r="G490" i="149"/>
  <c r="G424" i="149"/>
  <c r="G359" i="149"/>
  <c r="G295" i="149"/>
  <c r="G228" i="149"/>
  <c r="G164" i="149"/>
  <c r="G101" i="149"/>
  <c r="G439" i="149"/>
  <c r="G374" i="149"/>
  <c r="G256" i="149"/>
  <c r="G458" i="149"/>
  <c r="G144" i="149"/>
  <c r="G248" i="149"/>
  <c r="G484" i="149"/>
  <c r="G152" i="149"/>
  <c r="G190" i="149"/>
  <c r="G143" i="149"/>
  <c r="G442" i="149"/>
  <c r="G135" i="149"/>
  <c r="G402" i="149"/>
  <c r="G298" i="149"/>
  <c r="G257" i="149"/>
  <c r="G266" i="149"/>
  <c r="G468" i="149"/>
  <c r="G452" i="149"/>
  <c r="G387" i="149"/>
  <c r="G481" i="149"/>
  <c r="G416" i="149"/>
  <c r="G351" i="149"/>
  <c r="G287" i="149"/>
  <c r="G220" i="149"/>
  <c r="G157" i="149"/>
  <c r="G93" i="149"/>
  <c r="G431" i="149"/>
  <c r="G366" i="149"/>
  <c r="G302" i="149"/>
  <c r="G235" i="149"/>
  <c r="G171" i="149"/>
  <c r="G108" i="149"/>
  <c r="G44" i="149"/>
  <c r="G478" i="149"/>
  <c r="G413" i="149"/>
  <c r="G348" i="149"/>
  <c r="G284" i="149"/>
  <c r="G217" i="149"/>
  <c r="G154" i="149"/>
  <c r="G90" i="149"/>
  <c r="G26" i="149"/>
  <c r="G323" i="149"/>
  <c r="G65" i="149"/>
  <c r="G113" i="149"/>
  <c r="G347" i="149"/>
  <c r="G224" i="149"/>
  <c r="G49" i="149"/>
  <c r="G111" i="149"/>
  <c r="G385" i="149"/>
  <c r="G64" i="149"/>
  <c r="G119" i="149"/>
  <c r="G410" i="149"/>
  <c r="G88" i="149"/>
  <c r="G321" i="149"/>
  <c r="G71" i="149"/>
  <c r="G297" i="149"/>
  <c r="G63" i="149"/>
  <c r="G273" i="149"/>
  <c r="G419" i="149"/>
  <c r="G306" i="149"/>
  <c r="G443" i="149"/>
  <c r="G274" i="149"/>
  <c r="G282" i="149"/>
  <c r="G477" i="149"/>
  <c r="G412" i="149"/>
  <c r="G440" i="149"/>
  <c r="G375" i="149"/>
  <c r="G311" i="149"/>
  <c r="G246" i="149"/>
  <c r="G180" i="149"/>
  <c r="G117" i="149"/>
  <c r="G455" i="149"/>
  <c r="G391" i="149"/>
  <c r="G326" i="149"/>
  <c r="G262" i="149"/>
  <c r="G195" i="149"/>
  <c r="G132" i="149"/>
  <c r="G68" i="149"/>
  <c r="G437" i="149"/>
  <c r="G372" i="149"/>
  <c r="G308" i="149"/>
  <c r="G241" i="149"/>
  <c r="G177" i="149"/>
  <c r="G114" i="149"/>
  <c r="G50" i="149"/>
  <c r="G216" i="149"/>
  <c r="G161" i="149"/>
  <c r="G184" i="149"/>
  <c r="G9" i="149"/>
  <c r="G267" i="149"/>
  <c r="G121" i="149"/>
  <c r="G159" i="149"/>
  <c r="G24" i="149"/>
  <c r="G281" i="149"/>
  <c r="G72" i="149"/>
  <c r="G15" i="149"/>
  <c r="G353" i="149"/>
  <c r="G198" i="149"/>
  <c r="G362" i="149"/>
  <c r="G378" i="149"/>
  <c r="G411" i="149"/>
  <c r="G277" i="149"/>
  <c r="G471" i="149"/>
  <c r="G186" i="149"/>
  <c r="G99" i="149"/>
  <c r="G35" i="149"/>
  <c r="G392" i="149"/>
  <c r="G279" i="149"/>
  <c r="G188" i="149"/>
  <c r="G480" i="149"/>
  <c r="G382" i="149"/>
  <c r="G286" i="149"/>
  <c r="G203" i="149"/>
  <c r="G116" i="149"/>
  <c r="G28" i="149"/>
  <c r="G445" i="149"/>
  <c r="G356" i="149"/>
  <c r="G268" i="149"/>
  <c r="G185" i="149"/>
  <c r="G98" i="149"/>
  <c r="G10" i="149"/>
  <c r="G200" i="149"/>
  <c r="G145" i="149"/>
  <c r="G315" i="149"/>
  <c r="G137" i="149"/>
  <c r="G37" i="149"/>
  <c r="G289" i="149"/>
  <c r="G48" i="149"/>
  <c r="G329" i="149"/>
  <c r="G112" i="149"/>
  <c r="G39" i="149"/>
  <c r="G80" i="149"/>
  <c r="G238" i="149"/>
  <c r="G427" i="149"/>
  <c r="G322" i="149"/>
  <c r="G476" i="149"/>
  <c r="G194" i="149"/>
  <c r="G486" i="149"/>
  <c r="G446" i="149"/>
  <c r="G147" i="149"/>
  <c r="G488" i="149"/>
  <c r="G473" i="149"/>
  <c r="G383" i="149"/>
  <c r="G271" i="149"/>
  <c r="G172" i="149"/>
  <c r="G472" i="149"/>
  <c r="G358" i="149"/>
  <c r="G278" i="149"/>
  <c r="G187" i="149"/>
  <c r="G100" i="149"/>
  <c r="G429" i="149"/>
  <c r="G340" i="149"/>
  <c r="G313" i="149"/>
  <c r="G96" i="149"/>
  <c r="G361" i="149"/>
  <c r="G175" i="149"/>
  <c r="G55" i="149"/>
  <c r="G167" i="149"/>
  <c r="G305" i="149"/>
  <c r="G493" i="149"/>
  <c r="G330" i="149"/>
  <c r="G215" i="149"/>
  <c r="G178" i="149"/>
  <c r="G469" i="149"/>
  <c r="G422" i="149"/>
  <c r="G75" i="149"/>
  <c r="G369" i="149"/>
  <c r="G183" i="149"/>
  <c r="G426" i="149"/>
  <c r="G207" i="149"/>
  <c r="G182" i="149"/>
  <c r="G47" i="149"/>
  <c r="G223" i="149"/>
  <c r="G370" i="149"/>
  <c r="G459" i="149"/>
  <c r="G398" i="149"/>
  <c r="G139" i="149"/>
  <c r="G436" i="149"/>
  <c r="G333" i="149"/>
  <c r="G51" i="149"/>
  <c r="G269" i="149"/>
  <c r="G448" i="149"/>
  <c r="G335" i="149"/>
  <c r="G236" i="149"/>
  <c r="G133" i="149"/>
  <c r="G423" i="149"/>
  <c r="G334" i="149"/>
  <c r="G245" i="149"/>
  <c r="G156" i="149"/>
  <c r="G76" i="149"/>
  <c r="G487" i="149"/>
  <c r="G397" i="149"/>
  <c r="G418" i="149"/>
  <c r="G199" i="149"/>
  <c r="G8" i="149"/>
  <c r="G87" i="149"/>
  <c r="G206" i="149"/>
  <c r="G79" i="149"/>
  <c r="G290" i="149"/>
  <c r="G386" i="149"/>
  <c r="G104" i="149"/>
  <c r="G373" i="149"/>
  <c r="G107" i="149"/>
  <c r="G428" i="149"/>
  <c r="G260" i="149"/>
  <c r="G19" i="149"/>
  <c r="G226" i="149"/>
  <c r="G432" i="149"/>
  <c r="G327" i="149"/>
  <c r="G212" i="149"/>
  <c r="G125" i="149"/>
  <c r="G415" i="149"/>
  <c r="G318" i="149"/>
  <c r="G227" i="149"/>
  <c r="G148" i="149"/>
  <c r="G60" i="149"/>
  <c r="G470" i="149"/>
  <c r="G388" i="149"/>
  <c r="G300" i="149"/>
  <c r="G209" i="149"/>
  <c r="G130" i="149"/>
  <c r="G42" i="149"/>
  <c r="G283" i="149"/>
  <c r="G307" i="149"/>
  <c r="G379" i="149"/>
  <c r="G192" i="149"/>
  <c r="G377" i="149"/>
  <c r="G265" i="149"/>
  <c r="G249" i="149"/>
  <c r="G155" i="149"/>
  <c r="G210" i="149"/>
  <c r="G464" i="149"/>
  <c r="G263" i="149"/>
  <c r="G463" i="149"/>
  <c r="G270" i="149"/>
  <c r="G92" i="149"/>
  <c r="G421" i="149"/>
  <c r="G276" i="149"/>
  <c r="G58" i="149"/>
  <c r="G232" i="149"/>
  <c r="G57" i="149"/>
  <c r="G240" i="149"/>
  <c r="G61" i="149"/>
  <c r="G32" i="149"/>
  <c r="G7" i="149"/>
  <c r="G314" i="149"/>
  <c r="G43" i="149"/>
  <c r="G59" i="149"/>
  <c r="G456" i="149"/>
  <c r="G447" i="149"/>
  <c r="G253" i="149"/>
  <c r="G84" i="149"/>
  <c r="G405" i="149"/>
  <c r="G259" i="149"/>
  <c r="G146" i="149"/>
  <c r="G129" i="149"/>
  <c r="G41" i="149"/>
  <c r="G176" i="149"/>
  <c r="G53" i="149"/>
  <c r="G337" i="149"/>
  <c r="G56" i="149"/>
  <c r="G395" i="149"/>
  <c r="G406" i="149"/>
  <c r="G408" i="149"/>
  <c r="G204" i="149"/>
  <c r="G219" i="149"/>
  <c r="G52" i="149"/>
  <c r="G380" i="149"/>
  <c r="G251" i="149"/>
  <c r="G105" i="149"/>
  <c r="G25" i="149"/>
  <c r="G153" i="149"/>
  <c r="G38" i="149"/>
  <c r="G45" i="149"/>
  <c r="G40" i="149"/>
  <c r="G462" i="149"/>
  <c r="G179" i="149"/>
  <c r="G225" i="149"/>
  <c r="G73" i="149"/>
  <c r="G110" i="149"/>
  <c r="G230" i="149"/>
  <c r="G294" i="149"/>
  <c r="G250" i="149"/>
  <c r="G368" i="149"/>
  <c r="G69" i="149"/>
  <c r="G31" i="149"/>
  <c r="G254" i="149"/>
  <c r="G34" i="149"/>
  <c r="G27" i="149"/>
  <c r="G138" i="149"/>
  <c r="G346" i="149"/>
  <c r="G106" i="149"/>
  <c r="G169" i="149"/>
  <c r="G151" i="149"/>
  <c r="G407" i="149"/>
  <c r="G18" i="149"/>
  <c r="G16" i="149"/>
  <c r="G420" i="149"/>
  <c r="G149" i="149"/>
  <c r="G332" i="149"/>
  <c r="G331" i="149"/>
  <c r="G213" i="149"/>
  <c r="G21" i="149"/>
  <c r="G325" i="149"/>
  <c r="G303" i="149"/>
  <c r="G124" i="149"/>
  <c r="G81" i="149"/>
  <c r="G264" i="149"/>
  <c r="G475" i="149"/>
  <c r="G191" i="149"/>
  <c r="G174" i="149"/>
  <c r="G338" i="149"/>
  <c r="G444" i="149"/>
  <c r="G252" i="149"/>
  <c r="G400" i="149"/>
  <c r="G196" i="149"/>
  <c r="G399" i="149"/>
  <c r="G211" i="149"/>
  <c r="G36" i="149"/>
  <c r="G364" i="149"/>
  <c r="G233" i="149"/>
  <c r="G122" i="149"/>
  <c r="G339" i="149"/>
  <c r="G33" i="149"/>
  <c r="G363" i="149"/>
  <c r="G97" i="149"/>
  <c r="G29" i="149"/>
  <c r="G450" i="149"/>
  <c r="G367" i="149"/>
  <c r="G12" i="149"/>
  <c r="G355" i="149"/>
  <c r="G409" i="149"/>
  <c r="G14" i="149"/>
  <c r="G234" i="149"/>
  <c r="G489" i="149"/>
  <c r="G292" i="149"/>
  <c r="G474" i="149"/>
  <c r="G70" i="149"/>
  <c r="G350" i="149"/>
  <c r="G291" i="149"/>
  <c r="G304" i="149"/>
  <c r="G166" i="149"/>
  <c r="G170" i="149"/>
  <c r="G453" i="149"/>
  <c r="G258" i="149"/>
  <c r="G165" i="149"/>
  <c r="G160" i="149"/>
  <c r="G492" i="149"/>
  <c r="G354" i="149"/>
  <c r="G479" i="149"/>
  <c r="G404" i="149"/>
  <c r="G381" i="149"/>
  <c r="G343" i="149"/>
  <c r="G141" i="149"/>
  <c r="G342" i="149"/>
  <c r="G163" i="149"/>
  <c r="G324" i="149"/>
  <c r="G201" i="149"/>
  <c r="G82" i="149"/>
  <c r="G89" i="149"/>
  <c r="G208" i="149"/>
  <c r="G299" i="149"/>
  <c r="G17" i="149"/>
  <c r="G85" i="149"/>
  <c r="G13" i="149"/>
  <c r="G23" i="149"/>
  <c r="G95" i="149"/>
  <c r="G485" i="149"/>
  <c r="G349" i="149"/>
  <c r="G390" i="149"/>
  <c r="G202" i="149"/>
  <c r="G319" i="149"/>
  <c r="G109" i="149"/>
  <c r="G310" i="149"/>
  <c r="G140" i="149"/>
  <c r="G461" i="149"/>
  <c r="G316" i="149"/>
  <c r="G193" i="149"/>
  <c r="G74" i="149"/>
  <c r="G371" i="149"/>
  <c r="G168" i="149"/>
  <c r="G275" i="149"/>
  <c r="G491" i="149"/>
  <c r="G384" i="149"/>
  <c r="G288" i="149"/>
  <c r="G173" i="149"/>
  <c r="G86" i="149"/>
  <c r="G77" i="149"/>
  <c r="G239" i="149"/>
  <c r="G66" i="149"/>
  <c r="G296" i="149"/>
  <c r="G242" i="149"/>
  <c r="G83" i="149"/>
  <c r="G285" i="149"/>
  <c r="G414" i="149"/>
  <c r="G54" i="149"/>
  <c r="G466" i="149"/>
  <c r="G449" i="149"/>
  <c r="G46" i="149"/>
  <c r="G221" i="149"/>
  <c r="G393" i="149"/>
  <c r="G6" i="149"/>
  <c r="G317" i="149"/>
  <c r="G189" i="149"/>
  <c r="G134" i="149"/>
  <c r="G341" i="149"/>
  <c r="G150" i="149"/>
  <c r="G67" i="149"/>
  <c r="G91" i="149"/>
  <c r="G293" i="149"/>
  <c r="G430" i="149"/>
  <c r="G102" i="149"/>
  <c r="G78" i="149"/>
  <c r="G62" i="149"/>
  <c r="G229" i="149"/>
  <c r="G417" i="149"/>
  <c r="G115" i="149"/>
  <c r="G301" i="149"/>
  <c r="G438" i="149"/>
  <c r="F5" i="76"/>
  <c r="F11" i="76"/>
  <c r="G482" i="149"/>
  <c r="G118" i="149"/>
  <c r="G181" i="149"/>
  <c r="G94" i="149"/>
  <c r="G237" i="149"/>
  <c r="G425" i="149"/>
  <c r="G320" i="149"/>
  <c r="G162" i="149"/>
  <c r="G376" i="149"/>
  <c r="G123" i="149"/>
  <c r="G309" i="149"/>
  <c r="G454" i="149"/>
  <c r="G142" i="149"/>
  <c r="G247" i="149"/>
  <c r="G126" i="149"/>
  <c r="G255" i="149"/>
  <c r="G433" i="149"/>
  <c r="G7" i="74"/>
  <c r="H6" i="74" l="1"/>
</calcChain>
</file>

<file path=xl/sharedStrings.xml><?xml version="1.0" encoding="utf-8"?>
<sst xmlns="http://schemas.openxmlformats.org/spreadsheetml/2006/main" count="2722" uniqueCount="1549">
  <si>
    <t>Cuadro 1</t>
  </si>
  <si>
    <t>Cuadro 2</t>
  </si>
  <si>
    <t>Cuadro 3</t>
  </si>
  <si>
    <t>Indicador</t>
  </si>
  <si>
    <t>Total</t>
  </si>
  <si>
    <t>Cooperativas</t>
  </si>
  <si>
    <t>Mutuales</t>
  </si>
  <si>
    <t>Población Ocupada Total</t>
  </si>
  <si>
    <t>Total Ocupados en el Sector Construcción</t>
  </si>
  <si>
    <t>Relación de Ocupados Construcción /Total de Ocupados</t>
  </si>
  <si>
    <t>Año</t>
  </si>
  <si>
    <t>Fuente: BCCR.</t>
  </si>
  <si>
    <t>Capítulo 1:  Área de vivienda en la economía nacional</t>
  </si>
  <si>
    <t>Cuadro 9</t>
  </si>
  <si>
    <t>Cuadro 10</t>
  </si>
  <si>
    <t>Cantón</t>
  </si>
  <si>
    <t>San José</t>
  </si>
  <si>
    <t>Escazú</t>
  </si>
  <si>
    <t>San Rafael</t>
  </si>
  <si>
    <t>Desamparados</t>
  </si>
  <si>
    <t>Aserrí</t>
  </si>
  <si>
    <t>Mora</t>
  </si>
  <si>
    <t>Goicoechea</t>
  </si>
  <si>
    <t>Santa Ana</t>
  </si>
  <si>
    <t>Alajuelita</t>
  </si>
  <si>
    <t>Tibás</t>
  </si>
  <si>
    <t>Moravia</t>
  </si>
  <si>
    <t>Montes de Oca</t>
  </si>
  <si>
    <t>Curridabat</t>
  </si>
  <si>
    <t>Alajuela</t>
  </si>
  <si>
    <t>Paraíso</t>
  </si>
  <si>
    <t>La Unión</t>
  </si>
  <si>
    <t>Oreamuno</t>
  </si>
  <si>
    <t>El Guarco</t>
  </si>
  <si>
    <t>Heredia</t>
  </si>
  <si>
    <t>Barva</t>
  </si>
  <si>
    <t>Belén</t>
  </si>
  <si>
    <t>Flores</t>
  </si>
  <si>
    <t>Cuadro 11</t>
  </si>
  <si>
    <t>Costa Rica</t>
  </si>
  <si>
    <t>Puriscal</t>
  </si>
  <si>
    <t>Tarrazú</t>
  </si>
  <si>
    <t>Acosta</t>
  </si>
  <si>
    <t>Turrubares</t>
  </si>
  <si>
    <t>Dota</t>
  </si>
  <si>
    <t>León Cortés</t>
  </si>
  <si>
    <t>San Mateo</t>
  </si>
  <si>
    <t>Atenas</t>
  </si>
  <si>
    <t>Naranjo</t>
  </si>
  <si>
    <t>Palmares</t>
  </si>
  <si>
    <t>Poás</t>
  </si>
  <si>
    <t>Orotina</t>
  </si>
  <si>
    <t>San Carlos</t>
  </si>
  <si>
    <t>Alfaro Ruiz</t>
  </si>
  <si>
    <t>Valverde Vega</t>
  </si>
  <si>
    <t>Upala</t>
  </si>
  <si>
    <t>Los Chiles</t>
  </si>
  <si>
    <t>Guatuso</t>
  </si>
  <si>
    <t>Jiménez</t>
  </si>
  <si>
    <t>Turrialba</t>
  </si>
  <si>
    <t>Alvarado</t>
  </si>
  <si>
    <t>Santo Domingo</t>
  </si>
  <si>
    <t>Santa Bárbara</t>
  </si>
  <si>
    <t>San Isidro</t>
  </si>
  <si>
    <t>San Pablo</t>
  </si>
  <si>
    <t>Sarapiquí</t>
  </si>
  <si>
    <t>Liberia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</si>
  <si>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</si>
  <si>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</si>
  <si>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</si>
  <si>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</si>
  <si>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</si>
  <si>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</si>
  <si>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</si>
  <si>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</si>
  <si>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</si>
  <si>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</si>
  <si>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</si>
  <si>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</si>
  <si>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</si>
  <si>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</si>
  <si>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</si>
  <si>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Aguirre</t>
  </si>
  <si>
    <t>Golfito</t>
  </si>
  <si>
    <t>Coto Brus</t>
  </si>
  <si>
    <t>Parrita</t>
  </si>
  <si>
    <t>Corredores</t>
  </si>
  <si>
    <t>Garabito</t>
  </si>
  <si>
    <t>Limón</t>
  </si>
  <si>
    <t>Pococí</t>
  </si>
  <si>
    <t>Siquirres</t>
  </si>
  <si>
    <t>Talamanca</t>
  </si>
  <si>
    <t>Matina</t>
  </si>
  <si>
    <t>Guácimo</t>
  </si>
  <si>
    <t>Cuadro 13</t>
  </si>
  <si>
    <t>Valor</t>
  </si>
  <si>
    <t>Fuente: INEC.</t>
  </si>
  <si>
    <t>Cuadro 14</t>
  </si>
  <si>
    <t>Número de obras</t>
  </si>
  <si>
    <t>Área</t>
  </si>
  <si>
    <t>Valor promedio por obra</t>
  </si>
  <si>
    <t>Pérez Zeledón</t>
  </si>
  <si>
    <t xml:space="preserve">Cartago </t>
  </si>
  <si>
    <t>Total país</t>
  </si>
  <si>
    <t>Menos de 40</t>
  </si>
  <si>
    <t>De 40 a menos de 70</t>
  </si>
  <si>
    <t>De 70 a menos de 100</t>
  </si>
  <si>
    <t>De 100 a menos de 150</t>
  </si>
  <si>
    <t>De 200 y más</t>
  </si>
  <si>
    <t xml:space="preserve">Tipo de obra </t>
  </si>
  <si>
    <t>Total habitacional</t>
  </si>
  <si>
    <t xml:space="preserve">Capítulo 3: Situación de la vivienda en Costa Rica </t>
  </si>
  <si>
    <t>Tipo de Vivienda</t>
  </si>
  <si>
    <t xml:space="preserve">Total </t>
  </si>
  <si>
    <t>Región</t>
  </si>
  <si>
    <t xml:space="preserve">Central </t>
  </si>
  <si>
    <t>Chorotega</t>
  </si>
  <si>
    <t>Pacífico Central</t>
  </si>
  <si>
    <t>Brunca</t>
  </si>
  <si>
    <t>Huetar Norte</t>
  </si>
  <si>
    <t xml:space="preserve">  Viviendas</t>
  </si>
  <si>
    <t xml:space="preserve">  Ocupantes</t>
  </si>
  <si>
    <t xml:space="preserve">  Promedio de ocupantes por vivienda</t>
  </si>
  <si>
    <t>Tipo de vivienda</t>
  </si>
  <si>
    <t>Casa independiente</t>
  </si>
  <si>
    <t>En fila o contigua</t>
  </si>
  <si>
    <t>En edificio (condominio vertical o apartamento)</t>
  </si>
  <si>
    <t>Cuartería</t>
  </si>
  <si>
    <t>Tugurio</t>
  </si>
  <si>
    <t>Características</t>
  </si>
  <si>
    <t>Metros cuadrados de construcción</t>
  </si>
  <si>
    <t>Viviendas</t>
  </si>
  <si>
    <t>Peso relativo</t>
  </si>
  <si>
    <t>Ocupantes</t>
  </si>
  <si>
    <t>Estado</t>
  </si>
  <si>
    <t xml:space="preserve">Bueno </t>
  </si>
  <si>
    <t>Regular</t>
  </si>
  <si>
    <t>Malo</t>
  </si>
  <si>
    <t>Central</t>
  </si>
  <si>
    <t>Calificación de la vivienda</t>
  </si>
  <si>
    <t xml:space="preserve">  Inaceptables</t>
  </si>
  <si>
    <t xml:space="preserve">  Deficientes</t>
  </si>
  <si>
    <t xml:space="preserve">  Aceptables</t>
  </si>
  <si>
    <t xml:space="preserve">  Óptimas</t>
  </si>
  <si>
    <t xml:space="preserve">  Total país</t>
  </si>
  <si>
    <t>Viviendas ocupadas</t>
  </si>
  <si>
    <t>Viviendas con hacinamiento por aposento</t>
  </si>
  <si>
    <t>Servicios básicos</t>
  </si>
  <si>
    <t xml:space="preserve">  No tiene servicios</t>
  </si>
  <si>
    <t xml:space="preserve">  Servicios deficientes</t>
  </si>
  <si>
    <t xml:space="preserve">  Servicios óptimos</t>
  </si>
  <si>
    <t xml:space="preserve">        </t>
  </si>
  <si>
    <t>Casa en condominio o residencial cerrado</t>
  </si>
  <si>
    <t>Acueducto A y A</t>
  </si>
  <si>
    <t>Acueducto Rural o Municipal, Empresa o Cooperativa</t>
  </si>
  <si>
    <t>-</t>
  </si>
  <si>
    <t>Tubería dentro de la vivienda</t>
  </si>
  <si>
    <t>Sistema de eliminación de basura</t>
  </si>
  <si>
    <t>Total                                             viviendas</t>
  </si>
  <si>
    <t>Peso                                                                             relativo</t>
  </si>
  <si>
    <t>En edificio           
(condominio vertical o apartamento)</t>
  </si>
  <si>
    <t>No tiene</t>
  </si>
  <si>
    <t>Disponibilidad de servicios básicos</t>
  </si>
  <si>
    <t>Tipo de tenencia de la vivienda</t>
  </si>
  <si>
    <t>No dispone de servicios básicos</t>
  </si>
  <si>
    <t>Servicios deficientes</t>
  </si>
  <si>
    <t>Servicios óptimos</t>
  </si>
  <si>
    <t xml:space="preserve">Peso relativo de viviendas que no disponen de servicios básicos y servicios deficientes, con respecto a total país </t>
  </si>
  <si>
    <t xml:space="preserve">Viviendas </t>
  </si>
  <si>
    <t xml:space="preserve">  Propia totalmente pagada</t>
  </si>
  <si>
    <t xml:space="preserve">  Propia pagando a plazos</t>
  </si>
  <si>
    <t xml:space="preserve">  Alquilada</t>
  </si>
  <si>
    <t xml:space="preserve">  En precario</t>
  </si>
  <si>
    <t xml:space="preserve">  Otro (cedida, prestada)</t>
  </si>
  <si>
    <t>Cartago*</t>
  </si>
  <si>
    <t>Heredia*</t>
  </si>
  <si>
    <t xml:space="preserve">Brunca </t>
  </si>
  <si>
    <t xml:space="preserve">  Viviendas en mal estado</t>
  </si>
  <si>
    <t xml:space="preserve">  Viviendas en regular estado con hacinamiento</t>
  </si>
  <si>
    <t xml:space="preserve">  Viviendas en buen estado con hacinamiento</t>
  </si>
  <si>
    <t>Nº de Casos</t>
  </si>
  <si>
    <t>Tasa de crecimiento anual del monto del bono promedio real</t>
  </si>
  <si>
    <t>Fuente: BCCR y BANHVI.</t>
  </si>
  <si>
    <t>Fuente: BANHVI.</t>
  </si>
  <si>
    <t>Bancos Estatales</t>
  </si>
  <si>
    <t>Bancos Privados</t>
  </si>
  <si>
    <t>Bancos Creados por leyes especiales</t>
  </si>
  <si>
    <t>Instituciones Autónomas</t>
  </si>
  <si>
    <t xml:space="preserve"> Estrato 2</t>
  </si>
  <si>
    <t xml:space="preserve"> Estrato 3</t>
  </si>
  <si>
    <t xml:space="preserve"> Estrato 4</t>
  </si>
  <si>
    <t xml:space="preserve"> Estrato 5</t>
  </si>
  <si>
    <t>Lote y Construcción</t>
  </si>
  <si>
    <t>Femenino</t>
  </si>
  <si>
    <t>Masculino</t>
  </si>
  <si>
    <t>Casa de maestro</t>
  </si>
  <si>
    <t>Total de bonos pagados</t>
  </si>
  <si>
    <t>Bonos pagados a extranjeros</t>
  </si>
  <si>
    <t>Bonos pagados a nacionales</t>
  </si>
  <si>
    <t xml:space="preserve">  San José*</t>
  </si>
  <si>
    <t xml:space="preserve">  Escazú*</t>
  </si>
  <si>
    <t xml:space="preserve">  Desamparados*</t>
  </si>
  <si>
    <t xml:space="preserve">  Puriscal</t>
  </si>
  <si>
    <t xml:space="preserve">  Tarrazú</t>
  </si>
  <si>
    <t xml:space="preserve">  Aserrí*</t>
  </si>
  <si>
    <t xml:space="preserve">  Mora*           </t>
  </si>
  <si>
    <t xml:space="preserve">  Goicoechea*</t>
  </si>
  <si>
    <t xml:space="preserve">  Santa Ana*</t>
  </si>
  <si>
    <t xml:space="preserve">  Alajuelita*</t>
  </si>
  <si>
    <t xml:space="preserve">  Tibás*</t>
  </si>
  <si>
    <t xml:space="preserve">  Moravia*</t>
  </si>
  <si>
    <t xml:space="preserve">  Montes de Oca*</t>
  </si>
  <si>
    <t xml:space="preserve">  Turrubares</t>
  </si>
  <si>
    <t xml:space="preserve">  Dota</t>
  </si>
  <si>
    <t xml:space="preserve">  Curridabat*</t>
  </si>
  <si>
    <t xml:space="preserve">  Pérez Zeledón</t>
  </si>
  <si>
    <t xml:space="preserve">  León Cortés</t>
  </si>
  <si>
    <t xml:space="preserve">  Alajuela*</t>
  </si>
  <si>
    <t xml:space="preserve">  San Ramón</t>
  </si>
  <si>
    <t xml:space="preserve">  Grecia</t>
  </si>
  <si>
    <t xml:space="preserve">  San Mateo</t>
  </si>
  <si>
    <t xml:space="preserve">  Atenas*</t>
  </si>
  <si>
    <t xml:space="preserve">  Naranjo</t>
  </si>
  <si>
    <t xml:space="preserve">  Palmares</t>
  </si>
  <si>
    <t xml:space="preserve">  Poás*</t>
  </si>
  <si>
    <t xml:space="preserve">  Orotina</t>
  </si>
  <si>
    <t xml:space="preserve">  San Carlos</t>
  </si>
  <si>
    <t xml:space="preserve">  Alfaro Ruiz</t>
  </si>
  <si>
    <t xml:space="preserve">  Valverde Vega</t>
  </si>
  <si>
    <t xml:space="preserve">  Upala</t>
  </si>
  <si>
    <t xml:space="preserve">  Los Chiles</t>
  </si>
  <si>
    <t xml:space="preserve">  Guatuso</t>
  </si>
  <si>
    <t>Paraíso*</t>
  </si>
  <si>
    <t>La Unión*</t>
  </si>
  <si>
    <t>Alvarado*</t>
  </si>
  <si>
    <t>Oreamuno*</t>
  </si>
  <si>
    <t>Barva*</t>
  </si>
  <si>
    <t>Santo Domingo*</t>
  </si>
  <si>
    <t>Sta. Bárbara*</t>
  </si>
  <si>
    <t>San Rafael*</t>
  </si>
  <si>
    <t>S. Isidro*</t>
  </si>
  <si>
    <t>Belén*</t>
  </si>
  <si>
    <t>Flores*</t>
  </si>
  <si>
    <t>S. Pablo*</t>
  </si>
  <si>
    <t>Sta. Cruz</t>
  </si>
  <si>
    <t>Dentro del GAM</t>
  </si>
  <si>
    <t>Fuera del GAM</t>
  </si>
  <si>
    <t xml:space="preserve">Número </t>
  </si>
  <si>
    <t>Alajuela (excepto Sarapiquí)</t>
  </si>
  <si>
    <t>San Ramón (excepto Peñas Blancas)</t>
  </si>
  <si>
    <t>Sarapiquí (Llanuras del Gaspar y Cureña)</t>
  </si>
  <si>
    <t>Monto nominal                                                                                                  (en colones)</t>
  </si>
  <si>
    <t xml:space="preserve">Liberia </t>
  </si>
  <si>
    <t xml:space="preserve">Nicoya </t>
  </si>
  <si>
    <t xml:space="preserve">Bagaces </t>
  </si>
  <si>
    <t>Monto nominal                (en colones)</t>
  </si>
  <si>
    <t xml:space="preserve">Monto nominal                                                                                               (en colones) </t>
  </si>
  <si>
    <t xml:space="preserve">Monto nominal                                                                                            (en colones) </t>
  </si>
  <si>
    <t>Alajuela (Sarapiquí)</t>
  </si>
  <si>
    <t>San Ramón (Peñas Blancas)</t>
  </si>
  <si>
    <t>Sarapiquí (La Virgen, Puerto Viejo y Horquetas)</t>
  </si>
  <si>
    <t>Pobreza extrema</t>
  </si>
  <si>
    <t>Pobreza no extrema</t>
  </si>
  <si>
    <t xml:space="preserve">Región </t>
  </si>
  <si>
    <t>De 150 a menos de 200</t>
  </si>
  <si>
    <t xml:space="preserve"> Estrato 6</t>
  </si>
  <si>
    <t>Huetar Caribe</t>
  </si>
  <si>
    <t xml:space="preserve">  Total de viviendas </t>
  </si>
  <si>
    <t xml:space="preserve">  Total de hogares</t>
  </si>
  <si>
    <t>Alcantarilla o Cloaca</t>
  </si>
  <si>
    <t>Tanque Séptico</t>
  </si>
  <si>
    <t>Valores absolutos</t>
  </si>
  <si>
    <t>Valores relativos</t>
  </si>
  <si>
    <t xml:space="preserve">Monto nominal                                      (en colones) </t>
  </si>
  <si>
    <t>No pobre</t>
  </si>
  <si>
    <t>Nivel de pobreza</t>
  </si>
  <si>
    <t>Política Monetaria</t>
  </si>
  <si>
    <t>Básica Pasiva</t>
  </si>
  <si>
    <t>Tasas (promedio anual)</t>
  </si>
  <si>
    <t>Tasa de Variación Población Ocupada</t>
  </si>
  <si>
    <t>Tasa de Variación Ocupados en Construcción</t>
  </si>
  <si>
    <t>Cuadro 7</t>
  </si>
  <si>
    <t>Cuadro 8</t>
  </si>
  <si>
    <t>Cuadro 15</t>
  </si>
  <si>
    <t>Cuadro 16</t>
  </si>
  <si>
    <t>Cuadro 17</t>
  </si>
  <si>
    <t>Cuadro 18</t>
  </si>
  <si>
    <t>Cuadro 19</t>
  </si>
  <si>
    <t>Cuadro 20</t>
  </si>
  <si>
    <t>Cuadro 21</t>
  </si>
  <si>
    <t>Tipo de disposición de excretas</t>
  </si>
  <si>
    <t>Total 
viviendas</t>
  </si>
  <si>
    <t>Región y tipo de tenencia</t>
  </si>
  <si>
    <t>Región y tipo de vivienda</t>
  </si>
  <si>
    <t>Total hogares</t>
  </si>
  <si>
    <t>Monto promedio de alquiler</t>
  </si>
  <si>
    <t>Variables de Alquiler</t>
  </si>
  <si>
    <t>Viviendas alquiladas con monto de alquiler conocido</t>
  </si>
  <si>
    <t>Porcentaje de viviendas alquiladas con monto de alquiler conocido</t>
  </si>
  <si>
    <t>Faltante de vivienda</t>
  </si>
  <si>
    <t>Faltante cuantitativo</t>
  </si>
  <si>
    <t>Faltante cualitativo</t>
  </si>
  <si>
    <t>Región y tipo de tenencia de la vivienda</t>
  </si>
  <si>
    <t>Cuadro 30</t>
  </si>
  <si>
    <t>Monto del bono promedio nominal</t>
  </si>
  <si>
    <t xml:space="preserve">Monto del bono promedio real </t>
  </si>
  <si>
    <t>Cuadro 32</t>
  </si>
  <si>
    <t>Cuadro 33</t>
  </si>
  <si>
    <t>Cuadro 34</t>
  </si>
  <si>
    <t>Cuadro 35</t>
  </si>
  <si>
    <t>Cuadro 36</t>
  </si>
  <si>
    <t>Cuadro 37</t>
  </si>
  <si>
    <t>Compra de lote</t>
  </si>
  <si>
    <t>Cuadro 38</t>
  </si>
  <si>
    <t>Cuadro 39</t>
  </si>
  <si>
    <t>Cuadro 40</t>
  </si>
  <si>
    <t>Cuadro 41</t>
  </si>
  <si>
    <t>Cuadro 42</t>
  </si>
  <si>
    <t>Cuadro 43</t>
  </si>
  <si>
    <t>Cuadro 44</t>
  </si>
  <si>
    <t>Cuadro 45</t>
  </si>
  <si>
    <t>Cuadro 46</t>
  </si>
  <si>
    <t xml:space="preserve">Monto promedio del BFV                                                                                                                                                                                                                         (en colones) </t>
  </si>
  <si>
    <t>Monto promedio del BFV 
(en colones)</t>
  </si>
  <si>
    <t xml:space="preserve">Monto                                   (en colones) </t>
  </si>
  <si>
    <t xml:space="preserve">Monto                                                                                                                                                                                                                        (en colones) </t>
  </si>
  <si>
    <t xml:space="preserve">  Central</t>
  </si>
  <si>
    <t xml:space="preserve">  Chorotega</t>
  </si>
  <si>
    <t xml:space="preserve">  Pacífico Central</t>
  </si>
  <si>
    <t xml:space="preserve">  Brunca</t>
  </si>
  <si>
    <t xml:space="preserve">  Huetar Caribe</t>
  </si>
  <si>
    <t xml:space="preserve">  Huetar Norte</t>
  </si>
  <si>
    <t>Procedencia del agua</t>
  </si>
  <si>
    <t>Tipo de abastacimiento de agua</t>
  </si>
  <si>
    <t xml:space="preserve">  San José</t>
  </si>
  <si>
    <t xml:space="preserve">  Escazú</t>
  </si>
  <si>
    <t xml:space="preserve">  Desamparados</t>
  </si>
  <si>
    <t xml:space="preserve">  Aserrí</t>
  </si>
  <si>
    <t xml:space="preserve">  Mora</t>
  </si>
  <si>
    <t xml:space="preserve">  Goicoechea</t>
  </si>
  <si>
    <t xml:space="preserve">  Santa Ana</t>
  </si>
  <si>
    <t xml:space="preserve">  Alajuelita</t>
  </si>
  <si>
    <t xml:space="preserve">  Acosta</t>
  </si>
  <si>
    <t xml:space="preserve">  Tibás</t>
  </si>
  <si>
    <t xml:space="preserve">  Moravia</t>
  </si>
  <si>
    <t xml:space="preserve">  Montes de Oca</t>
  </si>
  <si>
    <t xml:space="preserve">  Curridabat</t>
  </si>
  <si>
    <t xml:space="preserve">  Alajuela</t>
  </si>
  <si>
    <t xml:space="preserve">  Atenas</t>
  </si>
  <si>
    <t xml:space="preserve">  Poás</t>
  </si>
  <si>
    <t xml:space="preserve">  Cartago </t>
  </si>
  <si>
    <t xml:space="preserve">  Paraíso</t>
  </si>
  <si>
    <t xml:space="preserve">  La Unión</t>
  </si>
  <si>
    <t xml:space="preserve">  Jiménez</t>
  </si>
  <si>
    <t xml:space="preserve">  Turrialba</t>
  </si>
  <si>
    <t xml:space="preserve">  Alvarado</t>
  </si>
  <si>
    <t xml:space="preserve">  Oreamuno</t>
  </si>
  <si>
    <t xml:space="preserve">  El Guarco</t>
  </si>
  <si>
    <t xml:space="preserve">  Heredia</t>
  </si>
  <si>
    <t xml:space="preserve">  Barva</t>
  </si>
  <si>
    <t xml:space="preserve">  Santo Domingo</t>
  </si>
  <si>
    <t xml:space="preserve">  Santa Bárbara</t>
  </si>
  <si>
    <t xml:space="preserve">  San Rafael</t>
  </si>
  <si>
    <t xml:space="preserve">  San Isidro</t>
  </si>
  <si>
    <t xml:space="preserve">  Belén</t>
  </si>
  <si>
    <t xml:space="preserve">  Flores</t>
  </si>
  <si>
    <t xml:space="preserve">  San Pablo</t>
  </si>
  <si>
    <t xml:space="preserve">  Sarapiquí</t>
  </si>
  <si>
    <t xml:space="preserve">  Liberia</t>
  </si>
  <si>
    <t xml:space="preserve">  Nicoya</t>
  </si>
  <si>
    <t xml:space="preserve">  Santa Cruz</t>
  </si>
  <si>
    <t xml:space="preserve">  Bagaces</t>
  </si>
  <si>
    <t xml:space="preserve">  Carrillo</t>
  </si>
  <si>
    <t xml:space="preserve">  Cañas</t>
  </si>
  <si>
    <t xml:space="preserve">  Abangares</t>
  </si>
  <si>
    <t xml:space="preserve">  Tilarán</t>
  </si>
  <si>
    <t xml:space="preserve">  Nandayure</t>
  </si>
  <si>
    <t xml:space="preserve">  La Cruz</t>
  </si>
  <si>
    <t xml:space="preserve">  Hojancha</t>
  </si>
  <si>
    <t xml:space="preserve">  Puntarenas</t>
  </si>
  <si>
    <t xml:space="preserve">  Esparza</t>
  </si>
  <si>
    <t xml:space="preserve">  Buenos Aires</t>
  </si>
  <si>
    <t xml:space="preserve">  Montes de Oro</t>
  </si>
  <si>
    <t xml:space="preserve">  Osa</t>
  </si>
  <si>
    <t xml:space="preserve">  Aguirre</t>
  </si>
  <si>
    <t xml:space="preserve">  Golfito</t>
  </si>
  <si>
    <t xml:space="preserve">  Coto Brus</t>
  </si>
  <si>
    <t xml:space="preserve">  Parrita</t>
  </si>
  <si>
    <t xml:space="preserve">  Corredores</t>
  </si>
  <si>
    <t xml:space="preserve">  Garabito</t>
  </si>
  <si>
    <t xml:space="preserve">  Limón</t>
  </si>
  <si>
    <t xml:space="preserve">  Pococí</t>
  </si>
  <si>
    <t xml:space="preserve">  Siquirres</t>
  </si>
  <si>
    <t xml:space="preserve">  Talamanca</t>
  </si>
  <si>
    <t xml:space="preserve">  Matina</t>
  </si>
  <si>
    <t xml:space="preserve">  Guácimo</t>
  </si>
  <si>
    <t xml:space="preserve">  Camión recolector</t>
  </si>
  <si>
    <t xml:space="preserve">  Se bota en hueco o se entierra</t>
  </si>
  <si>
    <t xml:space="preserve">  Se quema</t>
  </si>
  <si>
    <t xml:space="preserve">  Se bota en lote baldío</t>
  </si>
  <si>
    <t xml:space="preserve">  Otro</t>
  </si>
  <si>
    <t xml:space="preserve">  Otra (cedida, prestada)</t>
  </si>
  <si>
    <t xml:space="preserve">  Casa en condominio o residencial cerrado</t>
  </si>
  <si>
    <t xml:space="preserve">  Casa independiente</t>
  </si>
  <si>
    <t xml:space="preserve">  En fila o contigua</t>
  </si>
  <si>
    <t xml:space="preserve">  Cuartería</t>
  </si>
  <si>
    <t xml:space="preserve">  En edificio (condominio vertical o apartamento)</t>
  </si>
  <si>
    <t xml:space="preserve">  Otra tenencia (cedida, prestada)</t>
  </si>
  <si>
    <t xml:space="preserve">  Cartago</t>
  </si>
  <si>
    <t xml:space="preserve">  Vásquez de Coronado </t>
  </si>
  <si>
    <t xml:space="preserve">  Zarcero</t>
  </si>
  <si>
    <t xml:space="preserve">  Oreamuno </t>
  </si>
  <si>
    <t xml:space="preserve">  Osa </t>
  </si>
  <si>
    <t xml:space="preserve">  Parrita </t>
  </si>
  <si>
    <t xml:space="preserve">  Vásquez de Coronado</t>
  </si>
  <si>
    <t xml:space="preserve">  Vásquez de Coronado*</t>
  </si>
  <si>
    <t>Vásquez de Coronado</t>
  </si>
  <si>
    <t xml:space="preserve">Grupos de área </t>
  </si>
  <si>
    <t xml:space="preserve">Capítulo 4: Aporte del SFNV al área habitacional  </t>
  </si>
  <si>
    <t>No tiene tubería</t>
  </si>
  <si>
    <t xml:space="preserve">Tubería fuera de la vivienda </t>
  </si>
  <si>
    <t>Porcentaje de ingreso neto promedio del hogar que gasta en alquiler</t>
  </si>
  <si>
    <t>Cuadro 4</t>
  </si>
  <si>
    <t>Cuadro 5</t>
  </si>
  <si>
    <t>Cuadro 6</t>
  </si>
  <si>
    <t>Colones</t>
  </si>
  <si>
    <t>Dólares</t>
  </si>
  <si>
    <t>Bancos estatales</t>
  </si>
  <si>
    <t>Bancos privados</t>
  </si>
  <si>
    <t>Entidades financieras no bancarias</t>
  </si>
  <si>
    <t>Cuadro 12</t>
  </si>
  <si>
    <t>Cuadro 24</t>
  </si>
  <si>
    <t>Cuadro 22</t>
  </si>
  <si>
    <t>Cuadro 23</t>
  </si>
  <si>
    <t>Cuadro 25</t>
  </si>
  <si>
    <t>Cuadro 26</t>
  </si>
  <si>
    <t>Cuadro 27</t>
  </si>
  <si>
    <t>Cuadro 28</t>
  </si>
  <si>
    <t>Cuadro 29</t>
  </si>
  <si>
    <t>Tabla de contenido</t>
  </si>
  <si>
    <t>Capítulo 1</t>
  </si>
  <si>
    <t>Capítulo 2</t>
  </si>
  <si>
    <t>Capítulo 3</t>
  </si>
  <si>
    <t>Capítulo 4</t>
  </si>
  <si>
    <t>Área de vivienda en la economía nacional</t>
  </si>
  <si>
    <t xml:space="preserve">Situación de la vivienda en Costa Rica </t>
  </si>
  <si>
    <t xml:space="preserve">Aporte del SFNV al área habitacional  </t>
  </si>
  <si>
    <t>Tabla de contenido - Capítulos</t>
  </si>
  <si>
    <t>Vivienda</t>
  </si>
  <si>
    <t>Construcción</t>
  </si>
  <si>
    <t>Sector</t>
  </si>
  <si>
    <t>Tasa de variaciòn anual en Vivienda</t>
  </si>
  <si>
    <t>Cuadro 47</t>
  </si>
  <si>
    <t>Características de la vivienda</t>
  </si>
  <si>
    <t/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</si>
  <si>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</si>
  <si>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</si>
  <si>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</si>
  <si>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</si>
  <si>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</si>
  <si>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</si>
  <si>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</si>
  <si>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</si>
  <si>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</si>
  <si>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</si>
  <si>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Déficit Habitacional</t>
  </si>
  <si>
    <t>Déficit cuantitativo</t>
  </si>
  <si>
    <t>Déficit cualitativo</t>
  </si>
  <si>
    <t>Total de bonos</t>
  </si>
  <si>
    <t>Concepto</t>
  </si>
  <si>
    <t>Producto Interno Bruto a precios de mercado</t>
  </si>
  <si>
    <t>Fuente: Banco Central de Costa Rica (BCCR).</t>
  </si>
  <si>
    <t xml:space="preserve">Valor </t>
  </si>
  <si>
    <t>Valor promedio   por obra</t>
  </si>
  <si>
    <t>Miembros por hogar</t>
  </si>
  <si>
    <t>Ocupados por hogar</t>
  </si>
  <si>
    <t>Ingreso per cápita del hogar</t>
  </si>
  <si>
    <t>Capítulo 5: Metas de Desarrollo Sostenible</t>
  </si>
  <si>
    <t>Cuadro 55</t>
  </si>
  <si>
    <t xml:space="preserve">Aporte </t>
  </si>
  <si>
    <t>IPM</t>
  </si>
  <si>
    <t>Dimensión Vivienda e Internet</t>
  </si>
  <si>
    <t>Cuadro 56</t>
  </si>
  <si>
    <t>Sector social</t>
  </si>
  <si>
    <t xml:space="preserve">  Salud</t>
  </si>
  <si>
    <t xml:space="preserve">  Educación</t>
  </si>
  <si>
    <t xml:space="preserve">  Protección social</t>
  </si>
  <si>
    <t xml:space="preserve">  Vivienda</t>
  </si>
  <si>
    <t>Cuadro 57</t>
  </si>
  <si>
    <t>Habitantes</t>
  </si>
  <si>
    <t>Peso con respecto a total país</t>
  </si>
  <si>
    <t>Cuadro 58</t>
  </si>
  <si>
    <t>Capítulo 5</t>
  </si>
  <si>
    <t xml:space="preserve">Metas de Desarrollo Sostenible  </t>
  </si>
  <si>
    <t>Impuestos a los productos y las importaciones (netos de subvenciones</t>
  </si>
  <si>
    <t>Valor agregado a precios básicos</t>
  </si>
  <si>
    <t xml:space="preserve">   Agricultura, silvicultura y pesca </t>
  </si>
  <si>
    <t xml:space="preserve">   Minas y canteras </t>
  </si>
  <si>
    <t xml:space="preserve">   Manufactura</t>
  </si>
  <si>
    <t xml:space="preserve">   Electricidad, agua y servicios de saneamiento </t>
  </si>
  <si>
    <t xml:space="preserve">   Construcción</t>
  </si>
  <si>
    <t xml:space="preserve">   Comercio al por mayor y al por menor, reparación de vehículos </t>
  </si>
  <si>
    <t xml:space="preserve">   Transporte y almacenamiento </t>
  </si>
  <si>
    <t xml:space="preserve">    Actividades de alojamiento y servicios de comida </t>
  </si>
  <si>
    <t xml:space="preserve">    Información y comunicaciones </t>
  </si>
  <si>
    <t xml:space="preserve">    Actividades financieras y de seguros </t>
  </si>
  <si>
    <t xml:space="preserve">    Actividades inmobiliarias </t>
  </si>
  <si>
    <t xml:space="preserve">    Actividades profesionales, científicas, técnicas, administrativas y servicios de apoyo</t>
  </si>
  <si>
    <t xml:space="preserve">    Administración pública y planes de seguridad social de afiliación obligatoria </t>
  </si>
  <si>
    <t xml:space="preserve">    Enseñanza y actividades de la salud humana y de asistencia social </t>
  </si>
  <si>
    <t xml:space="preserve">    Otras actividades </t>
  </si>
  <si>
    <t>Cuadro 48</t>
  </si>
  <si>
    <t>Cuadro 49</t>
  </si>
  <si>
    <t>Cuadro 50</t>
  </si>
  <si>
    <t xml:space="preserve">Año </t>
  </si>
  <si>
    <t>Cuadro 51</t>
  </si>
  <si>
    <t>Cuadro 52</t>
  </si>
  <si>
    <t>Cuadro 53</t>
  </si>
  <si>
    <t>Cuadro 54</t>
  </si>
  <si>
    <t>Zona</t>
  </si>
  <si>
    <t>Urbana</t>
  </si>
  <si>
    <t>Rural</t>
  </si>
  <si>
    <t>Número de hogares</t>
  </si>
  <si>
    <t>Total de hogares pobres</t>
  </si>
  <si>
    <t>Dimensión de Educación</t>
  </si>
  <si>
    <t>No asistencia a la educación regular</t>
  </si>
  <si>
    <t>Rezago educativo</t>
  </si>
  <si>
    <t>Sin logro de bachillerato</t>
  </si>
  <si>
    <t>Bajo desarrollo de capital humano</t>
  </si>
  <si>
    <t>Dimensión Salud</t>
  </si>
  <si>
    <t>Sin seguro de salud</t>
  </si>
  <si>
    <t>Sin servicio de agua</t>
  </si>
  <si>
    <t>Sin eliminación de excretas</t>
  </si>
  <si>
    <t>Sin eliminación de basura</t>
  </si>
  <si>
    <t>Dimensión Vivienda y uso de internet</t>
  </si>
  <si>
    <t>Mal estado del techo o el piso</t>
  </si>
  <si>
    <t>Mal estado de las paredes exteriores</t>
  </si>
  <si>
    <t>Hacinamiento</t>
  </si>
  <si>
    <t>Dimensión Trabajo</t>
  </si>
  <si>
    <t>Desempleo de larga duración y personas desalentadas</t>
  </si>
  <si>
    <t>Incumplimiento de salario mínimo</t>
  </si>
  <si>
    <t>Incumplimiento de otros derechos laborales</t>
  </si>
  <si>
    <t>Empleo independiente informal</t>
  </si>
  <si>
    <t>Dimensión Protección Social</t>
  </si>
  <si>
    <t>Personas adultas mayores sin pensión</t>
  </si>
  <si>
    <t>Personas con discapacidad sin transferencias</t>
  </si>
  <si>
    <t>Fuera de la fuerza de trabajo por obligaciones familiares</t>
  </si>
  <si>
    <t>Índice / Dimensión / Región</t>
  </si>
  <si>
    <t>Dimensión / Privación</t>
  </si>
  <si>
    <t xml:space="preserve">   Casa</t>
  </si>
  <si>
    <t xml:space="preserve">   Condominio</t>
  </si>
  <si>
    <t xml:space="preserve">   Casa interés social-exonerada</t>
  </si>
  <si>
    <t xml:space="preserve">   Apartamento</t>
  </si>
  <si>
    <t xml:space="preserve">   Apartamento unifamiliar</t>
  </si>
  <si>
    <t xml:space="preserve">   Transformación a condominio</t>
  </si>
  <si>
    <t xml:space="preserve">   Cabaña</t>
  </si>
  <si>
    <t>Región / Zona</t>
  </si>
  <si>
    <t xml:space="preserve">  Rural</t>
  </si>
  <si>
    <t xml:space="preserve"> Central</t>
  </si>
  <si>
    <t xml:space="preserve">    Viviendas</t>
  </si>
  <si>
    <t xml:space="preserve">    Ocupantes</t>
  </si>
  <si>
    <t xml:space="preserve"> Chorotega</t>
  </si>
  <si>
    <t xml:space="preserve"> Pacífico Central</t>
  </si>
  <si>
    <t xml:space="preserve"> </t>
  </si>
  <si>
    <t xml:space="preserve"> Brunca</t>
  </si>
  <si>
    <t xml:space="preserve"> Huetar Caribe</t>
  </si>
  <si>
    <t xml:space="preserve"> Huetar Norte</t>
  </si>
  <si>
    <t xml:space="preserve"> Rural</t>
  </si>
  <si>
    <t xml:space="preserve">   Viviendas</t>
  </si>
  <si>
    <t xml:space="preserve">   Ocupantes</t>
  </si>
  <si>
    <t>Tipo y calificación de vivienda</t>
  </si>
  <si>
    <t xml:space="preserve"> Casa en condominio o residencial cerrado</t>
  </si>
  <si>
    <t xml:space="preserve">   Inaceptables</t>
  </si>
  <si>
    <t xml:space="preserve">   Deficientes</t>
  </si>
  <si>
    <t xml:space="preserve">   Aceptables</t>
  </si>
  <si>
    <t xml:space="preserve">   Óptimas</t>
  </si>
  <si>
    <t xml:space="preserve"> Casa independiente</t>
  </si>
  <si>
    <t xml:space="preserve"> En fila o contigua</t>
  </si>
  <si>
    <t xml:space="preserve"> En edificio (condominio vertical o apartamento)</t>
  </si>
  <si>
    <t xml:space="preserve">  Urbana </t>
  </si>
  <si>
    <t xml:space="preserve">  Urbana</t>
  </si>
  <si>
    <t>Cuadro 59</t>
  </si>
  <si>
    <t>Cuadro 60</t>
  </si>
  <si>
    <t>Cuadro 61</t>
  </si>
  <si>
    <t xml:space="preserve"> Urbana</t>
  </si>
  <si>
    <t>Capitulo 4'!B20</t>
  </si>
  <si>
    <t>Cuadro 62</t>
  </si>
  <si>
    <t>Grupo de edad</t>
  </si>
  <si>
    <t>Distrito</t>
  </si>
  <si>
    <t>Capítulo 2: Construcción habitacional en Costa Rica</t>
  </si>
  <si>
    <t>Construcción habitacional en Costa Rica</t>
  </si>
  <si>
    <t>Código de distrito</t>
  </si>
  <si>
    <t>Carmen</t>
  </si>
  <si>
    <t>Merced</t>
  </si>
  <si>
    <t>Hospital</t>
  </si>
  <si>
    <t>Catedral</t>
  </si>
  <si>
    <t>Zapote</t>
  </si>
  <si>
    <t>San Francisco de Dos Ríos</t>
  </si>
  <si>
    <t>Uruca</t>
  </si>
  <si>
    <t>Mata Redonda</t>
  </si>
  <si>
    <t>Pavas</t>
  </si>
  <si>
    <t>Hatillo</t>
  </si>
  <si>
    <t>San Sebastián</t>
  </si>
  <si>
    <t>San Antonio</t>
  </si>
  <si>
    <t>San Miguel</t>
  </si>
  <si>
    <t>San Juan de Dios</t>
  </si>
  <si>
    <t>San Rafael Arriba</t>
  </si>
  <si>
    <t>Frailes</t>
  </si>
  <si>
    <t>Patarrá</t>
  </si>
  <si>
    <t>San Cristóbal</t>
  </si>
  <si>
    <t>Rosario</t>
  </si>
  <si>
    <t>Damas</t>
  </si>
  <si>
    <t>San Rafael Abajo</t>
  </si>
  <si>
    <t>Gravilias</t>
  </si>
  <si>
    <t>Los Guido</t>
  </si>
  <si>
    <t>Santiago</t>
  </si>
  <si>
    <t>Mercedes Sur</t>
  </si>
  <si>
    <t>Barbacoas</t>
  </si>
  <si>
    <t>Grifo Alto</t>
  </si>
  <si>
    <t>Candelarita</t>
  </si>
  <si>
    <t>Desamparaditos</t>
  </si>
  <si>
    <t>Chires</t>
  </si>
  <si>
    <t>San Marcos</t>
  </si>
  <si>
    <t>San Lorenzo</t>
  </si>
  <si>
    <t>Tarbaca</t>
  </si>
  <si>
    <t>Vuelta de Jorco</t>
  </si>
  <si>
    <t>San Gabriel</t>
  </si>
  <si>
    <t>Legua</t>
  </si>
  <si>
    <t>Monterrey</t>
  </si>
  <si>
    <t>Salitrillos</t>
  </si>
  <si>
    <t>Colón</t>
  </si>
  <si>
    <t>Guayabo</t>
  </si>
  <si>
    <t>Tabarcia</t>
  </si>
  <si>
    <t>Piedras Negras</t>
  </si>
  <si>
    <t>Picagres</t>
  </si>
  <si>
    <t>Jaris</t>
  </si>
  <si>
    <t>Qutirrisi</t>
  </si>
  <si>
    <t>Guadalupe</t>
  </si>
  <si>
    <t>San Francisco</t>
  </si>
  <si>
    <t>Calle Blancos</t>
  </si>
  <si>
    <t>Mata de Plátano</t>
  </si>
  <si>
    <t>Ipís</t>
  </si>
  <si>
    <t>Rancho Redondo</t>
  </si>
  <si>
    <t>Purral</t>
  </si>
  <si>
    <t>Salitral</t>
  </si>
  <si>
    <t>Pozos</t>
  </si>
  <si>
    <t>Piedades</t>
  </si>
  <si>
    <t>Brasil</t>
  </si>
  <si>
    <t>San Josecito</t>
  </si>
  <si>
    <t>Concepción</t>
  </si>
  <si>
    <t>San Felipe</t>
  </si>
  <si>
    <t>Dulce Nombre de Jesús</t>
  </si>
  <si>
    <t>Patalillo</t>
  </si>
  <si>
    <t>Cascajal</t>
  </si>
  <si>
    <t>San Ignacio</t>
  </si>
  <si>
    <t>Guaitil</t>
  </si>
  <si>
    <t>Palmichal</t>
  </si>
  <si>
    <t>Cangrejal</t>
  </si>
  <si>
    <t>Sabanillas</t>
  </si>
  <si>
    <t>San Juan</t>
  </si>
  <si>
    <t>Cinco Esquinas</t>
  </si>
  <si>
    <t>Anselmo Llorente</t>
  </si>
  <si>
    <t>León XIII</t>
  </si>
  <si>
    <t>Colima</t>
  </si>
  <si>
    <t>San Vicente</t>
  </si>
  <si>
    <t>San Jerónimo</t>
  </si>
  <si>
    <t>La Trinidad</t>
  </si>
  <si>
    <t>San Pedro</t>
  </si>
  <si>
    <t>Sabanilla</t>
  </si>
  <si>
    <t>Mercedes</t>
  </si>
  <si>
    <t>San Juan de Mata</t>
  </si>
  <si>
    <t>San Luis</t>
  </si>
  <si>
    <t>Carara</t>
  </si>
  <si>
    <t>Santa María</t>
  </si>
  <si>
    <t>Jardín</t>
  </si>
  <si>
    <t>Copey</t>
  </si>
  <si>
    <t>Granadilla</t>
  </si>
  <si>
    <t>Sánchez</t>
  </si>
  <si>
    <t>Tirrases</t>
  </si>
  <si>
    <t>San Isidro de El General</t>
  </si>
  <si>
    <t>El General</t>
  </si>
  <si>
    <t>Daniel Flores</t>
  </si>
  <si>
    <t>Rivas</t>
  </si>
  <si>
    <t>Platanares</t>
  </si>
  <si>
    <t>Pejibaye</t>
  </si>
  <si>
    <t>Cajón</t>
  </si>
  <si>
    <t>Barú</t>
  </si>
  <si>
    <t>Río Nuevo</t>
  </si>
  <si>
    <t>Páramo</t>
  </si>
  <si>
    <t>La Amistad</t>
  </si>
  <si>
    <t>San Andrés</t>
  </si>
  <si>
    <t>Llano Bonito</t>
  </si>
  <si>
    <t>Carrizal</t>
  </si>
  <si>
    <t>Guácima</t>
  </si>
  <si>
    <t>Río Segundo</t>
  </si>
  <si>
    <t>Turrúcares</t>
  </si>
  <si>
    <t>Tambor</t>
  </si>
  <si>
    <t>Garita</t>
  </si>
  <si>
    <t>San Ramón</t>
  </si>
  <si>
    <t>Piedades Norte</t>
  </si>
  <si>
    <t>Piedades Sur</t>
  </si>
  <si>
    <t>Angeles</t>
  </si>
  <si>
    <t>Alfaro</t>
  </si>
  <si>
    <t>Volio</t>
  </si>
  <si>
    <t>Zapotal</t>
  </si>
  <si>
    <t>Peñas Blancas</t>
  </si>
  <si>
    <t>Grecia</t>
  </si>
  <si>
    <t>San Roque</t>
  </si>
  <si>
    <t>Tacares</t>
  </si>
  <si>
    <t>Río Cuarto</t>
  </si>
  <si>
    <t>Puente de Piedra</t>
  </si>
  <si>
    <t>Bolívar</t>
  </si>
  <si>
    <t>Desmonte</t>
  </si>
  <si>
    <t>Jesús María</t>
  </si>
  <si>
    <t>Labrador</t>
  </si>
  <si>
    <t>Jesús</t>
  </si>
  <si>
    <t>Santa Eulalia</t>
  </si>
  <si>
    <t>Escobal</t>
  </si>
  <si>
    <t>Cirrí Sur</t>
  </si>
  <si>
    <t>El Rosario</t>
  </si>
  <si>
    <t>Palmitos</t>
  </si>
  <si>
    <t>Zaragoza</t>
  </si>
  <si>
    <t>Candelaria</t>
  </si>
  <si>
    <t>Esquipulas</t>
  </si>
  <si>
    <t>La Granja</t>
  </si>
  <si>
    <t>Carrillos</t>
  </si>
  <si>
    <t>Sabana Redonda</t>
  </si>
  <si>
    <t>El Mastate</t>
  </si>
  <si>
    <t>Hacienda Vieja</t>
  </si>
  <si>
    <t>Coyolar</t>
  </si>
  <si>
    <t>La Ceiba</t>
  </si>
  <si>
    <t>Quesada</t>
  </si>
  <si>
    <t>Florencia</t>
  </si>
  <si>
    <t>Buenavista</t>
  </si>
  <si>
    <t>Aguas Zarcas</t>
  </si>
  <si>
    <t>Venecia</t>
  </si>
  <si>
    <t>Pital</t>
  </si>
  <si>
    <t>La Fortuna</t>
  </si>
  <si>
    <t>La Tigra</t>
  </si>
  <si>
    <t>La Palmera</t>
  </si>
  <si>
    <t>Venado</t>
  </si>
  <si>
    <t>Cutris</t>
  </si>
  <si>
    <t>Pocosol</t>
  </si>
  <si>
    <t>Zarcero</t>
  </si>
  <si>
    <t>Laguna</t>
  </si>
  <si>
    <t>Tapesco</t>
  </si>
  <si>
    <t>Palmira</t>
  </si>
  <si>
    <t>Brisas</t>
  </si>
  <si>
    <t>Sarchí Norte</t>
  </si>
  <si>
    <t>Sarchí Sur</t>
  </si>
  <si>
    <t>Toro Amarillo</t>
  </si>
  <si>
    <t>Rodríguez</t>
  </si>
  <si>
    <t>Aguas Claras</t>
  </si>
  <si>
    <t>San José (Pizote)</t>
  </si>
  <si>
    <t>Bijagua</t>
  </si>
  <si>
    <t>Delicias</t>
  </si>
  <si>
    <t>Dos Ríos</t>
  </si>
  <si>
    <t>Yolillal</t>
  </si>
  <si>
    <t>Canalete</t>
  </si>
  <si>
    <t>Caño Negro</t>
  </si>
  <si>
    <t>El Amparo</t>
  </si>
  <si>
    <t>San Jorge</t>
  </si>
  <si>
    <t>Cote</t>
  </si>
  <si>
    <t>Katira</t>
  </si>
  <si>
    <t>Oriental</t>
  </si>
  <si>
    <t>Occidental</t>
  </si>
  <si>
    <t>San Nicolás</t>
  </si>
  <si>
    <t>Aguacaliente (San Francisco)</t>
  </si>
  <si>
    <t>Guadalupe (Arenilla)</t>
  </si>
  <si>
    <t>Corralillo</t>
  </si>
  <si>
    <t>Tierra Blanca</t>
  </si>
  <si>
    <t>Dulce Nombre</t>
  </si>
  <si>
    <t>Llano Grande</t>
  </si>
  <si>
    <t>Quebradilla</t>
  </si>
  <si>
    <t>Orosi</t>
  </si>
  <si>
    <t>Cachí</t>
  </si>
  <si>
    <t>Llanos de Santa Lucía</t>
  </si>
  <si>
    <t>Tres Ríos</t>
  </si>
  <si>
    <t>San Diego</t>
  </si>
  <si>
    <t>Río Azul</t>
  </si>
  <si>
    <t>Juan Viñas</t>
  </si>
  <si>
    <t>Tucurrique</t>
  </si>
  <si>
    <t>La Suiza</t>
  </si>
  <si>
    <t>Peralta</t>
  </si>
  <si>
    <t>Santa Teresita</t>
  </si>
  <si>
    <t>Pavones</t>
  </si>
  <si>
    <t>Tuis</t>
  </si>
  <si>
    <t>Tayutic</t>
  </si>
  <si>
    <t>Santa Rosa</t>
  </si>
  <si>
    <t>Tres Equis</t>
  </si>
  <si>
    <t>La Isabel</t>
  </si>
  <si>
    <t>Chirripó</t>
  </si>
  <si>
    <t>Pacayas</t>
  </si>
  <si>
    <t>Cervantes</t>
  </si>
  <si>
    <t>Capellades</t>
  </si>
  <si>
    <t>Cot</t>
  </si>
  <si>
    <t>Potrero Cerrado</t>
  </si>
  <si>
    <t>Cipreses</t>
  </si>
  <si>
    <t>El Tejar</t>
  </si>
  <si>
    <t>Tobosi</t>
  </si>
  <si>
    <t>Patio de Agua</t>
  </si>
  <si>
    <t>Ulloa</t>
  </si>
  <si>
    <t>Varablanca</t>
  </si>
  <si>
    <t>Santa Lucía</t>
  </si>
  <si>
    <t>San José de la Montaña</t>
  </si>
  <si>
    <t>Paracito</t>
  </si>
  <si>
    <t>Santo Tomás</t>
  </si>
  <si>
    <t>Tures</t>
  </si>
  <si>
    <t>Pará</t>
  </si>
  <si>
    <t>Purabá</t>
  </si>
  <si>
    <t>La Ribera</t>
  </si>
  <si>
    <t>La Asunción</t>
  </si>
  <si>
    <t>San Joaquín</t>
  </si>
  <si>
    <t>Barrantes</t>
  </si>
  <si>
    <t>Llorente</t>
  </si>
  <si>
    <t>Rincón de Sabanilla</t>
  </si>
  <si>
    <t>Puerto Viejo</t>
  </si>
  <si>
    <t>Las Horquetas</t>
  </si>
  <si>
    <t>Llanuras del Gaspar</t>
  </si>
  <si>
    <t>Cureña</t>
  </si>
  <si>
    <t>Cañas Dulces</t>
  </si>
  <si>
    <t>Mayorga</t>
  </si>
  <si>
    <t>Nacascolo</t>
  </si>
  <si>
    <t>Curubandé</t>
  </si>
  <si>
    <t>Mansión</t>
  </si>
  <si>
    <t>Quebrada Honda</t>
  </si>
  <si>
    <t>Sámara</t>
  </si>
  <si>
    <t>Nosara</t>
  </si>
  <si>
    <t>Belén de Nosarita</t>
  </si>
  <si>
    <t>Bolsón</t>
  </si>
  <si>
    <t>Veintisiete de Abril</t>
  </si>
  <si>
    <t>Tempate</t>
  </si>
  <si>
    <t>Cartagena</t>
  </si>
  <si>
    <t>Cuajiniquil</t>
  </si>
  <si>
    <t>Diriá</t>
  </si>
  <si>
    <t>Cabo Velas</t>
  </si>
  <si>
    <t>Tamarindo</t>
  </si>
  <si>
    <t>Mogote</t>
  </si>
  <si>
    <t>Río Naranjo</t>
  </si>
  <si>
    <t>Filadelfia</t>
  </si>
  <si>
    <t>Sardinal</t>
  </si>
  <si>
    <t>Bebedero</t>
  </si>
  <si>
    <t>Porozal</t>
  </si>
  <si>
    <t>Las Juntas</t>
  </si>
  <si>
    <t>Sierra</t>
  </si>
  <si>
    <t>Colorado</t>
  </si>
  <si>
    <t>Quebrada Grande</t>
  </si>
  <si>
    <t>Tronadora</t>
  </si>
  <si>
    <t>Líbano</t>
  </si>
  <si>
    <t>Tierras Morenas</t>
  </si>
  <si>
    <t>Arenal</t>
  </si>
  <si>
    <t>Carmona</t>
  </si>
  <si>
    <t>Santa Rita</t>
  </si>
  <si>
    <t>Porvenir</t>
  </si>
  <si>
    <t>Bejuco</t>
  </si>
  <si>
    <t>Santa Cecilia</t>
  </si>
  <si>
    <t>La Garita</t>
  </si>
  <si>
    <t>Santa Elena</t>
  </si>
  <si>
    <t>Monte Romo</t>
  </si>
  <si>
    <t>Puerto Carrillo</t>
  </si>
  <si>
    <t>Huacas</t>
  </si>
  <si>
    <t>Matambu</t>
  </si>
  <si>
    <t>Pitahaya</t>
  </si>
  <si>
    <t>Chomes</t>
  </si>
  <si>
    <t>Lepanto</t>
  </si>
  <si>
    <t>Paquera</t>
  </si>
  <si>
    <t>Manzanillo</t>
  </si>
  <si>
    <t>Guacimal</t>
  </si>
  <si>
    <t>Barranca</t>
  </si>
  <si>
    <t>Monte Verde</t>
  </si>
  <si>
    <t>Isla del Coco</t>
  </si>
  <si>
    <t>Cóbano</t>
  </si>
  <si>
    <t>Chacarita</t>
  </si>
  <si>
    <t>Chira</t>
  </si>
  <si>
    <t>Acapulco</t>
  </si>
  <si>
    <t>El Roble</t>
  </si>
  <si>
    <t>Arancibia</t>
  </si>
  <si>
    <t>Espíritu Santo</t>
  </si>
  <si>
    <t>San Juan Grande</t>
  </si>
  <si>
    <t>Macacona</t>
  </si>
  <si>
    <t>Caldera</t>
  </si>
  <si>
    <t>Volcán</t>
  </si>
  <si>
    <t>Potrero Grande</t>
  </si>
  <si>
    <t>Boruca</t>
  </si>
  <si>
    <t>Pilas</t>
  </si>
  <si>
    <t>Colinas</t>
  </si>
  <si>
    <t>Chánguena</t>
  </si>
  <si>
    <t>Biolley</t>
  </si>
  <si>
    <t>Brunka</t>
  </si>
  <si>
    <t>Miramar</t>
  </si>
  <si>
    <t>Puerto Cortés</t>
  </si>
  <si>
    <t>Palmar</t>
  </si>
  <si>
    <t>Sierpe</t>
  </si>
  <si>
    <t>Bahía Ballena</t>
  </si>
  <si>
    <t>Piedras Blancas</t>
  </si>
  <si>
    <t>Bahía Drake</t>
  </si>
  <si>
    <t>Quepos</t>
  </si>
  <si>
    <t>Savegre</t>
  </si>
  <si>
    <t>Naranjito</t>
  </si>
  <si>
    <t>Puerto Jiménez</t>
  </si>
  <si>
    <t>Guaycará</t>
  </si>
  <si>
    <t>Pavón</t>
  </si>
  <si>
    <t>San Vito</t>
  </si>
  <si>
    <t>Sabalito</t>
  </si>
  <si>
    <t>Aguabuena</t>
  </si>
  <si>
    <t>Limoncito</t>
  </si>
  <si>
    <t>Pittier</t>
  </si>
  <si>
    <t>Gutiérrez Braun</t>
  </si>
  <si>
    <t>Corredor</t>
  </si>
  <si>
    <t>La Cuesta</t>
  </si>
  <si>
    <t>Canoas</t>
  </si>
  <si>
    <t>Laurel</t>
  </si>
  <si>
    <t>Jacó</t>
  </si>
  <si>
    <t>Tárcoles</t>
  </si>
  <si>
    <t>Valle La Estrella</t>
  </si>
  <si>
    <t>Río Blanco</t>
  </si>
  <si>
    <t>Matama</t>
  </si>
  <si>
    <t>Guápiles</t>
  </si>
  <si>
    <t>Rita</t>
  </si>
  <si>
    <t>Roxana</t>
  </si>
  <si>
    <t>Cariari</t>
  </si>
  <si>
    <t>La Colonia</t>
  </si>
  <si>
    <t>Pacuarito</t>
  </si>
  <si>
    <t>Florida</t>
  </si>
  <si>
    <t>Germania</t>
  </si>
  <si>
    <t>El Cairo</t>
  </si>
  <si>
    <t>La Alegría</t>
  </si>
  <si>
    <t>Bratsi</t>
  </si>
  <si>
    <t>Sixaola</t>
  </si>
  <si>
    <t>Cahuita</t>
  </si>
  <si>
    <t>Telire</t>
  </si>
  <si>
    <t>Batán</t>
  </si>
  <si>
    <t>Carrandi</t>
  </si>
  <si>
    <t>Pocora</t>
  </si>
  <si>
    <t>Río Jiménez</t>
  </si>
  <si>
    <t>Duacarí</t>
  </si>
  <si>
    <t xml:space="preserve">Zona / Región </t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</si>
  <si>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Cifras preliminares.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</si>
  <si>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Promedio al cierre de cada mes.</t>
    </r>
  </si>
  <si>
    <r>
      <t xml:space="preserve">Año </t>
    </r>
    <r>
      <rPr>
        <b/>
        <vertAlign val="superscript"/>
        <sz val="10"/>
        <color indexed="9"/>
        <rFont val="Gotham Book"/>
      </rPr>
      <t>1/</t>
    </r>
  </si>
  <si>
    <r>
      <rPr>
        <vertAlign val="superscript"/>
        <sz val="9"/>
        <color indexed="8"/>
        <rFont val="Gotham Book"/>
      </rPr>
      <t>1/</t>
    </r>
    <r>
      <rPr>
        <sz val="9"/>
        <color indexed="8"/>
        <rFont val="Gotham Book"/>
      </rPr>
      <t xml:space="preserve"> Base febrero 2012.</t>
    </r>
  </si>
  <si>
    <r>
      <t xml:space="preserve">Índice de edificios </t>
    </r>
    <r>
      <rPr>
        <b/>
        <vertAlign val="superscript"/>
        <sz val="10"/>
        <color indexed="9"/>
        <rFont val="Gotham Book"/>
      </rPr>
      <t>1/</t>
    </r>
  </si>
  <si>
    <r>
      <t>Índice de vivienda</t>
    </r>
    <r>
      <rPr>
        <b/>
        <vertAlign val="superscript"/>
        <sz val="10"/>
        <color indexed="9"/>
        <rFont val="Gotham Book"/>
      </rPr>
      <t xml:space="preserve"> 1/</t>
    </r>
  </si>
  <si>
    <r>
      <t xml:space="preserve">  Menos de 30 m</t>
    </r>
    <r>
      <rPr>
        <vertAlign val="superscript"/>
        <sz val="10"/>
        <rFont val="Gotham Book"/>
      </rPr>
      <t>2</t>
    </r>
  </si>
  <si>
    <r>
      <t xml:space="preserve">  De 30 a 40 m</t>
    </r>
    <r>
      <rPr>
        <vertAlign val="superscript"/>
        <sz val="10"/>
        <rFont val="Gotham Book"/>
      </rPr>
      <t>2</t>
    </r>
  </si>
  <si>
    <r>
      <t xml:space="preserve">  De 41 a 60 m</t>
    </r>
    <r>
      <rPr>
        <vertAlign val="superscript"/>
        <sz val="10"/>
        <rFont val="Gotham Book"/>
      </rPr>
      <t>2</t>
    </r>
  </si>
  <si>
    <r>
      <t xml:space="preserve">  De 61 a 100 m</t>
    </r>
    <r>
      <rPr>
        <vertAlign val="superscript"/>
        <sz val="10"/>
        <rFont val="Gotham Book"/>
      </rPr>
      <t>2</t>
    </r>
  </si>
  <si>
    <r>
      <t xml:space="preserve">  De 101 a 150 m</t>
    </r>
    <r>
      <rPr>
        <vertAlign val="superscript"/>
        <sz val="10"/>
        <rFont val="Gotham Book"/>
      </rPr>
      <t>2</t>
    </r>
  </si>
  <si>
    <r>
      <t xml:space="preserve">  De 151 a 200 m</t>
    </r>
    <r>
      <rPr>
        <vertAlign val="superscript"/>
        <sz val="10"/>
        <rFont val="Gotham Book"/>
      </rPr>
      <t>2</t>
    </r>
  </si>
  <si>
    <r>
      <t xml:space="preserve">  Más de 200 m</t>
    </r>
    <r>
      <rPr>
        <vertAlign val="superscript"/>
        <sz val="10"/>
        <rFont val="Gotham Book"/>
      </rPr>
      <t>2</t>
    </r>
  </si>
  <si>
    <r>
      <t xml:space="preserve">Viviendas con hacinamiento por dormitorio </t>
    </r>
    <r>
      <rPr>
        <vertAlign val="superscript"/>
        <sz val="10"/>
        <rFont val="Gotham Book"/>
      </rPr>
      <t>1/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</si>
  <si>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Se refiere al agua obtenida por medio de un pozo, río, quebrada, naciente o lluvia.  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</si>
  <si>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Se refiere a excusado de hueco u otro sistema semejante, en el que se desagua en alguna corriente natural de agua.</t>
    </r>
  </si>
  <si>
    <r>
      <t xml:space="preserve">Otro </t>
    </r>
    <r>
      <rPr>
        <b/>
        <vertAlign val="superscript"/>
        <sz val="10"/>
        <color indexed="9"/>
        <rFont val="Gotham Book"/>
      </rPr>
      <t>1/</t>
    </r>
  </si>
  <si>
    <r>
      <t>Ingreso total promedio del hogar</t>
    </r>
    <r>
      <rPr>
        <b/>
        <sz val="10"/>
        <color indexed="9"/>
        <rFont val="Gotham Book"/>
      </rPr>
      <t xml:space="preserve">                                 (en colones corrientes)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</si>
  <si>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Hacinamiento por dormitorio.</t>
    </r>
  </si>
  <si>
    <r>
      <t xml:space="preserve">  Viviendas en regular estado con hacinamiento </t>
    </r>
    <r>
      <rPr>
        <vertAlign val="superscript"/>
        <sz val="10"/>
        <rFont val="Gotham Book"/>
      </rPr>
      <t>1/</t>
    </r>
  </si>
  <si>
    <r>
      <t xml:space="preserve">  Viviendas en buen estado con hacinamiento</t>
    </r>
    <r>
      <rPr>
        <vertAlign val="superscript"/>
        <sz val="10"/>
        <rFont val="Gotham Book"/>
      </rPr>
      <t xml:space="preserve"> 1/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</si>
  <si>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En millones de colones.</t>
    </r>
  </si>
  <si>
    <r>
      <t xml:space="preserve">Inversión total de los bonos pagados en términos nominales </t>
    </r>
    <r>
      <rPr>
        <b/>
        <vertAlign val="superscript"/>
        <sz val="10"/>
        <color indexed="9"/>
        <rFont val="Gotham Book"/>
      </rPr>
      <t>1/</t>
    </r>
    <r>
      <rPr>
        <b/>
        <sz val="10"/>
        <color indexed="9"/>
        <rFont val="Gotham Book"/>
      </rPr>
      <t xml:space="preserve">                                                                                                                            </t>
    </r>
  </si>
  <si>
    <r>
      <t xml:space="preserve">Inversión total de los bonos pagados en términos reales </t>
    </r>
    <r>
      <rPr>
        <b/>
        <vertAlign val="superscript"/>
        <sz val="10"/>
        <color indexed="9"/>
        <rFont val="Gotham Book"/>
      </rPr>
      <t>2/</t>
    </r>
  </si>
  <si>
    <r>
      <t>Año</t>
    </r>
    <r>
      <rPr>
        <b/>
        <vertAlign val="superscript"/>
        <sz val="10"/>
        <color indexed="9"/>
        <rFont val="Gotham Book"/>
      </rPr>
      <t xml:space="preserve"> </t>
    </r>
  </si>
  <si>
    <r>
      <t xml:space="preserve">Dentro del GAM </t>
    </r>
    <r>
      <rPr>
        <b/>
        <vertAlign val="superscript"/>
        <sz val="10"/>
        <color indexed="9"/>
        <rFont val="Gotham Book"/>
      </rPr>
      <t>1/</t>
    </r>
  </si>
  <si>
    <r>
      <t xml:space="preserve">Fuera del GAM </t>
    </r>
    <r>
      <rPr>
        <b/>
        <vertAlign val="superscript"/>
        <sz val="10"/>
        <color indexed="9"/>
        <rFont val="Gotham Book"/>
      </rPr>
      <t>2/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</si>
  <si>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A partir del año 2015, la indagación de uso de internet es diferente a la empleada en los años anteriores.</t>
    </r>
  </si>
  <si>
    <r>
      <rPr>
        <vertAlign val="superscript"/>
        <sz val="9"/>
        <rFont val="Gotham Book"/>
      </rPr>
      <t>2/</t>
    </r>
    <r>
      <rPr>
        <sz val="9"/>
        <rFont val="Gotham Book"/>
      </rPr>
      <t xml:space="preserve"> Primera infancia incluye únicamente a la población de 2 a 4 años, a diferencia del 2015 que incluye de 0 a 4 años.</t>
    </r>
  </si>
  <si>
    <r>
      <t xml:space="preserve">Sin uso de internet </t>
    </r>
    <r>
      <rPr>
        <vertAlign val="superscript"/>
        <sz val="10"/>
        <color indexed="8"/>
        <rFont val="Gotham Book"/>
      </rPr>
      <t>1/</t>
    </r>
  </si>
  <si>
    <r>
      <t xml:space="preserve">Primera infancia sin cuido </t>
    </r>
    <r>
      <rPr>
        <vertAlign val="superscript"/>
        <sz val="10"/>
        <color indexed="8"/>
        <rFont val="Gotham Book"/>
      </rPr>
      <t>2/</t>
    </r>
  </si>
  <si>
    <r>
      <rPr>
        <b/>
        <sz val="12"/>
        <color indexed="49"/>
        <rFont val="Gotham Book"/>
      </rPr>
      <t xml:space="preserve">Nota aclaratoria: 
</t>
    </r>
    <r>
      <rPr>
        <sz val="12"/>
        <color indexed="49"/>
        <rFont val="Gotham Book"/>
      </rPr>
      <t xml:space="preserve">
Se recuerda que aquellos cuadros que tienen datos sobre variables similares, pero con fuentes distintas, no son comparables; dadas las diferencias metodológicas.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46"/>
        <rFont val="Cambria"/>
        <family val="1"/>
      </rPr>
      <t/>
    </r>
  </si>
  <si>
    <r>
      <t>Nota aclaratoria:</t>
    </r>
    <r>
      <rPr>
        <sz val="9"/>
        <color indexed="9"/>
        <rFont val="Gotham Book"/>
      </rPr>
      <t xml:space="preserve"> es importante destacar el hecho de que este capítulo se basa en los datos oficiales suministrados por el BANHVI, </t>
    </r>
    <r>
      <rPr>
        <i/>
        <sz val="9"/>
        <color indexed="9"/>
        <rFont val="Gotham Book"/>
      </rPr>
      <t>cuando fue elaborada cada una de las versiones de los respectivos años</t>
    </r>
    <r>
      <rPr>
        <sz val="9"/>
        <color indexed="9"/>
        <rFont val="Gotham Book"/>
      </rPr>
      <t xml:space="preserve">, </t>
    </r>
    <r>
      <rPr>
        <i/>
        <sz val="9"/>
        <color indexed="9"/>
        <rFont val="Gotham Book"/>
      </rPr>
      <t>independientemente, de las modificaciones (actualizaciones) que el Banco haya realizado o vaya a realizar, a través del tiempo</t>
    </r>
    <r>
      <rPr>
        <sz val="9"/>
        <color indexed="9"/>
        <rFont val="Gotham Book"/>
      </rPr>
      <t>; de manera que es posible hallar diferencias, al hacer comparaciones con la información que aparece en la página web de dicha entidad.</t>
    </r>
  </si>
  <si>
    <t>El Guarco*</t>
  </si>
  <si>
    <r>
      <t xml:space="preserve">No tiene </t>
    </r>
    <r>
      <rPr>
        <b/>
        <vertAlign val="superscript"/>
        <sz val="10"/>
        <color theme="0"/>
        <rFont val="Gotham Book"/>
      </rPr>
      <t>1/</t>
    </r>
    <r>
      <rPr>
        <b/>
        <sz val="10"/>
        <color theme="0"/>
        <rFont val="Gotham Book"/>
      </rPr>
      <t xml:space="preserve"> </t>
    </r>
  </si>
  <si>
    <t>Cuadro 31</t>
  </si>
  <si>
    <t>Compendio Estadístico de Vivienda 2024</t>
  </si>
  <si>
    <t>Producto Interno Bruto por actividad económica a precios básicos y de mercado. 2023-2024.</t>
  </si>
  <si>
    <r>
      <rPr>
        <b/>
        <sz val="11"/>
        <color indexed="9"/>
        <rFont val="Gotham Book"/>
      </rPr>
      <t xml:space="preserve">Producto Interno Bruto por actividad económica a precios básicos y de mercado. 2023-2024. </t>
    </r>
    <r>
      <rPr>
        <b/>
        <vertAlign val="superscript"/>
        <sz val="11"/>
        <color indexed="9"/>
        <rFont val="Gotham Book"/>
      </rPr>
      <t xml:space="preserve">1/  
</t>
    </r>
    <r>
      <rPr>
        <b/>
        <sz val="11"/>
        <color indexed="9"/>
        <rFont val="Gotham Book"/>
      </rPr>
      <t>-en millones de colones-</t>
    </r>
  </si>
  <si>
    <t>Población ocupada total y número de ocupados en el Sector Construcción. 2020-2024.</t>
  </si>
  <si>
    <t>Población ocupada total y número de ocupados en el Sector Construcción. 2020-2024.
-números absolutos y tasas de crecimiento-</t>
  </si>
  <si>
    <t>Fuente: Instituto Nacional de Estadística y Censos (INEC), Encuesta Continua de Empleo (ECE) III Trimestre 2020-2024.</t>
  </si>
  <si>
    <r>
      <rPr>
        <b/>
        <sz val="11"/>
        <color indexed="9"/>
        <rFont val="Gotham Book"/>
      </rPr>
      <t xml:space="preserve">Tasa de Política Monetaria y Tasa Básica Pasiva. 2020-2024. </t>
    </r>
    <r>
      <rPr>
        <b/>
        <vertAlign val="superscript"/>
        <sz val="11"/>
        <color indexed="9"/>
        <rFont val="Gotham Book"/>
      </rPr>
      <t>1/</t>
    </r>
  </si>
  <si>
    <t xml:space="preserve">Tasa de Política Monetaria y Tasa Básica Pasiva. 2020-2024. </t>
  </si>
  <si>
    <t>Tasas de interés para actividades inmobiliarias en colones y dólares: bancos estatales, bancos privados y entidades financieras no bancarias. 2020-2024.</t>
  </si>
  <si>
    <r>
      <t xml:space="preserve">Tasas de interés para actividades inmobiliarias en colones y dólares: bancos estatales, bancos privados y entidades financieras no bancarias. 2020-2024. </t>
    </r>
    <r>
      <rPr>
        <b/>
        <vertAlign val="superscript"/>
        <sz val="11"/>
        <color indexed="9"/>
        <rFont val="Gotham Book"/>
      </rPr>
      <t>1/</t>
    </r>
  </si>
  <si>
    <t>Crédito del Sistema Financiero al sector privado en vivienda y construcción. 2020-2024.</t>
  </si>
  <si>
    <t>Crédito del Sistema Financiero al sector privado en vivienda y construcción. 2020-2024.  
-saldos a fin del mes de diciembre de cada año, en millones de colones-</t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</si>
  <si>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 xml:space="preserve"> Los datos del año 2024 corresponden al cierre del mes de setiembre.							</t>
    </r>
  </si>
  <si>
    <t>Fuente: INEC, Estadísticas de Construcción 2023.</t>
  </si>
  <si>
    <t>Número de obras habitacionales (viviendas y apartamentos) por grupos de área y según cantón. 2023.</t>
  </si>
  <si>
    <t xml:space="preserve">  Río Cuarto</t>
  </si>
  <si>
    <r>
      <t>Número de obras de construcción habitacional, área (m</t>
    </r>
    <r>
      <rPr>
        <u/>
        <vertAlign val="superscript"/>
        <sz val="10"/>
        <color rgb="FF004789"/>
        <rFont val="Gotham Book"/>
      </rPr>
      <t>2</t>
    </r>
    <r>
      <rPr>
        <u/>
        <sz val="10"/>
        <color rgb="FF004789"/>
        <rFont val="Gotham Book"/>
      </rPr>
      <t>), valor (en miles de colones) y valor promedio por obra (en miles de colones), según cantón. 2023.</t>
    </r>
  </si>
  <si>
    <r>
      <t>Número de obras de construcción habitacional, área (m</t>
    </r>
    <r>
      <rPr>
        <b/>
        <vertAlign val="superscript"/>
        <sz val="11"/>
        <color theme="0"/>
        <rFont val="Gotham Book"/>
      </rPr>
      <t>2</t>
    </r>
    <r>
      <rPr>
        <b/>
        <sz val="11"/>
        <color theme="0"/>
        <rFont val="Gotham Book"/>
      </rPr>
      <t>), valor (en miles de colones) y valor promedio por obra (en miles de colones), según cantón. 2023.</t>
    </r>
  </si>
  <si>
    <t xml:space="preserve">    7 096</t>
  </si>
  <si>
    <t>2 355 172</t>
  </si>
  <si>
    <t xml:space="preserve">    5 929</t>
  </si>
  <si>
    <t>1 966 554</t>
  </si>
  <si>
    <t xml:space="preserve">    6 172</t>
  </si>
  <si>
    <t>1 552 437</t>
  </si>
  <si>
    <t xml:space="preserve">    1 300</t>
  </si>
  <si>
    <t>386 996</t>
  </si>
  <si>
    <t xml:space="preserve">    13 568</t>
  </si>
  <si>
    <t>4 888 312</t>
  </si>
  <si>
    <t xml:space="preserve">    5 944</t>
  </si>
  <si>
    <t>2 182 431</t>
  </si>
  <si>
    <t xml:space="preserve">    3 517</t>
  </si>
  <si>
    <t>957 440</t>
  </si>
  <si>
    <t xml:space="preserve">    7 427</t>
  </si>
  <si>
    <t>2 179 270</t>
  </si>
  <si>
    <t xml:space="preserve">    28 825</t>
  </si>
  <si>
    <t>12 329 793</t>
  </si>
  <si>
    <t xml:space="preserve">    65 518</t>
  </si>
  <si>
    <t>16 907 426</t>
  </si>
  <si>
    <t xml:space="preserve">    2 929</t>
  </si>
  <si>
    <t>720 675</t>
  </si>
  <si>
    <t xml:space="preserve">    90 939</t>
  </si>
  <si>
    <t>29 705 339</t>
  </si>
  <si>
    <t xml:space="preserve">    39 084</t>
  </si>
  <si>
    <t>11 302 223</t>
  </si>
  <si>
    <t xml:space="preserve">    62 768</t>
  </si>
  <si>
    <t>20 756 876</t>
  </si>
  <si>
    <t xml:space="preserve">    13 682</t>
  </si>
  <si>
    <t>3 932 480</t>
  </si>
  <si>
    <t xml:space="preserve">    21 081</t>
  </si>
  <si>
    <t>6 427 395</t>
  </si>
  <si>
    <t xml:space="preserve">    24 213</t>
  </si>
  <si>
    <t>7 520 573</t>
  </si>
  <si>
    <t xml:space="preserve">    14 751</t>
  </si>
  <si>
    <t>4 673 160</t>
  </si>
  <si>
    <t xml:space="preserve">    10 423</t>
  </si>
  <si>
    <t>3 265 226</t>
  </si>
  <si>
    <t xml:space="preserve">    10 938</t>
  </si>
  <si>
    <t>3 068 047</t>
  </si>
  <si>
    <t xml:space="preserve">    73 766</t>
  </si>
  <si>
    <t>19 132 178</t>
  </si>
  <si>
    <t xml:space="preserve">    4 264</t>
  </si>
  <si>
    <t>1 129 706</t>
  </si>
  <si>
    <t xml:space="preserve">    6 177</t>
  </si>
  <si>
    <t>1 812 734</t>
  </si>
  <si>
    <t xml:space="preserve">    23 560</t>
  </si>
  <si>
    <t>4 909 866</t>
  </si>
  <si>
    <t xml:space="preserve">    8 069</t>
  </si>
  <si>
    <t>1 699 959</t>
  </si>
  <si>
    <t xml:space="preserve">    8 673</t>
  </si>
  <si>
    <t>1 943 302</t>
  </si>
  <si>
    <t xml:space="preserve">    2 983</t>
  </si>
  <si>
    <t>618 100</t>
  </si>
  <si>
    <t xml:space="preserve">    58 690</t>
  </si>
  <si>
    <t>19 137 456</t>
  </si>
  <si>
    <t xml:space="preserve">    14 721</t>
  </si>
  <si>
    <t>4 399 890</t>
  </si>
  <si>
    <t xml:space="preserve">    63 536</t>
  </si>
  <si>
    <t>21 686 689</t>
  </si>
  <si>
    <t xml:space="preserve">    3 185</t>
  </si>
  <si>
    <t>772 874</t>
  </si>
  <si>
    <t xml:space="preserve">    28 053</t>
  </si>
  <si>
    <t>6 825 750</t>
  </si>
  <si>
    <t xml:space="preserve">    5 165</t>
  </si>
  <si>
    <t>1 293 292</t>
  </si>
  <si>
    <t xml:space="preserve">    9 513</t>
  </si>
  <si>
    <t>2 903 034</t>
  </si>
  <si>
    <t xml:space="preserve">    21 365</t>
  </si>
  <si>
    <t>6 825 549</t>
  </si>
  <si>
    <t xml:space="preserve">    22 308</t>
  </si>
  <si>
    <t>7 878 830</t>
  </si>
  <si>
    <t xml:space="preserve">    10 127</t>
  </si>
  <si>
    <t>3 208 333</t>
  </si>
  <si>
    <t xml:space="preserve">    19 370</t>
  </si>
  <si>
    <t>6 478 146</t>
  </si>
  <si>
    <t xml:space="preserve">    73 897</t>
  </si>
  <si>
    <t>23 307 409</t>
  </si>
  <si>
    <t xml:space="preserve">    25 869</t>
  </si>
  <si>
    <t>8 535 455</t>
  </si>
  <si>
    <t xml:space="preserve">    9 922</t>
  </si>
  <si>
    <t>3 321 149</t>
  </si>
  <si>
    <t xml:space="preserve">    10 611</t>
  </si>
  <si>
    <t>4 108 053</t>
  </si>
  <si>
    <t xml:space="preserve">    5 971</t>
  </si>
  <si>
    <t>1 963 996</t>
  </si>
  <si>
    <t xml:space="preserve">    8 324</t>
  </si>
  <si>
    <t>3 101 898</t>
  </si>
  <si>
    <t xml:space="preserve">    23 873</t>
  </si>
  <si>
    <t>4 907 975</t>
  </si>
  <si>
    <t xml:space="preserve">    37 850</t>
  </si>
  <si>
    <t>12 494 606</t>
  </si>
  <si>
    <t xml:space="preserve">    115 929</t>
  </si>
  <si>
    <t>39 005 429</t>
  </si>
  <si>
    <t xml:space="preserve">    228 938</t>
  </si>
  <si>
    <t>79 698 279</t>
  </si>
  <si>
    <t xml:space="preserve">    7 300</t>
  </si>
  <si>
    <t>1 873 602</t>
  </si>
  <si>
    <t>29 537 947</t>
  </si>
  <si>
    <t xml:space="preserve">    4 316</t>
  </si>
  <si>
    <t>1 090 416</t>
  </si>
  <si>
    <t xml:space="preserve">    6 297</t>
  </si>
  <si>
    <t>1 498 061</t>
  </si>
  <si>
    <t xml:space="preserve">    16 144</t>
  </si>
  <si>
    <t>4 795 049</t>
  </si>
  <si>
    <t xml:space="preserve">    8 234</t>
  </si>
  <si>
    <t>2 472 376</t>
  </si>
  <si>
    <t xml:space="preserve">    10 308</t>
  </si>
  <si>
    <t>3 024 254</t>
  </si>
  <si>
    <t xml:space="preserve">    12 752</t>
  </si>
  <si>
    <t>3 850 726</t>
  </si>
  <si>
    <t xml:space="preserve">    68 580</t>
  </si>
  <si>
    <t>20 316 406</t>
  </si>
  <si>
    <t xml:space="preserve">    12 554</t>
  </si>
  <si>
    <t>3 681 412</t>
  </si>
  <si>
    <t xml:space="preserve">    14 161</t>
  </si>
  <si>
    <t>3 057 264</t>
  </si>
  <si>
    <t xml:space="preserve">    4 033</t>
  </si>
  <si>
    <t>950 480</t>
  </si>
  <si>
    <t xml:space="preserve">    73 498</t>
  </si>
  <si>
    <t>23 092 340</t>
  </si>
  <si>
    <t xml:space="preserve">    40 175</t>
  </si>
  <si>
    <t>13 378 979</t>
  </si>
  <si>
    <t xml:space="preserve">    28 006</t>
  </si>
  <si>
    <t>6 955 772</t>
  </si>
  <si>
    <t xml:space="preserve">    17 398</t>
  </si>
  <si>
    <t>3 832 109</t>
  </si>
  <si>
    <t xml:space="preserve">    15 548</t>
  </si>
  <si>
    <t>4 449 923</t>
  </si>
  <si>
    <t xml:space="preserve">    11 384</t>
  </si>
  <si>
    <t>2 398 678</t>
  </si>
  <si>
    <t xml:space="preserve">    92 534</t>
  </si>
  <si>
    <t>30 916 826</t>
  </si>
  <si>
    <t xml:space="preserve">    13 180</t>
  </si>
  <si>
    <t>3 390 379</t>
  </si>
  <si>
    <t xml:space="preserve">    52 767</t>
  </si>
  <si>
    <t>11 795 360</t>
  </si>
  <si>
    <t xml:space="preserve">    12 213</t>
  </si>
  <si>
    <t>2 631 269</t>
  </si>
  <si>
    <t xml:space="preserve">    30 750</t>
  </si>
  <si>
    <t>9 486 030</t>
  </si>
  <si>
    <t xml:space="preserve">    8 534</t>
  </si>
  <si>
    <t>1 774 919</t>
  </si>
  <si>
    <t xml:space="preserve">    12 821</t>
  </si>
  <si>
    <t>2 572 648</t>
  </si>
  <si>
    <t xml:space="preserve">    4 703</t>
  </si>
  <si>
    <t xml:space="preserve">   1 343 659</t>
  </si>
  <si>
    <t xml:space="preserve">    2 970</t>
  </si>
  <si>
    <t xml:space="preserve">    781 954</t>
  </si>
  <si>
    <t xml:space="preserve">    4 778</t>
  </si>
  <si>
    <t xml:space="preserve">   1 178 766</t>
  </si>
  <si>
    <t xml:space="preserve">    125 187</t>
  </si>
  <si>
    <t xml:space="preserve">    1 007</t>
  </si>
  <si>
    <t xml:space="preserve">    225 476</t>
  </si>
  <si>
    <t xml:space="preserve">    118 757</t>
  </si>
  <si>
    <t xml:space="preserve">    121 707</t>
  </si>
  <si>
    <t xml:space="preserve">    2 819</t>
  </si>
  <si>
    <t xml:space="preserve">    765 234</t>
  </si>
  <si>
    <t xml:space="preserve">    3 820</t>
  </si>
  <si>
    <t xml:space="preserve">   1 159 926</t>
  </si>
  <si>
    <t xml:space="preserve">    2 531</t>
  </si>
  <si>
    <t xml:space="preserve">    656 445</t>
  </si>
  <si>
    <t xml:space="preserve">    221 030</t>
  </si>
  <si>
    <t xml:space="preserve">    142 925</t>
  </si>
  <si>
    <t xml:space="preserve">    1 026</t>
  </si>
  <si>
    <t xml:space="preserve">    289 699</t>
  </si>
  <si>
    <t xml:space="preserve">    1 322</t>
  </si>
  <si>
    <t xml:space="preserve">    364 114</t>
  </si>
  <si>
    <t xml:space="preserve">    1 004</t>
  </si>
  <si>
    <t xml:space="preserve">    276 801</t>
  </si>
  <si>
    <t xml:space="preserve">    12 657</t>
  </si>
  <si>
    <t xml:space="preserve">    101 937</t>
  </si>
  <si>
    <t xml:space="preserve">    1 901</t>
  </si>
  <si>
    <t xml:space="preserve">    552 381</t>
  </si>
  <si>
    <t xml:space="preserve">    1 802</t>
  </si>
  <si>
    <t xml:space="preserve">    409 548</t>
  </si>
  <si>
    <t xml:space="preserve">    17 563</t>
  </si>
  <si>
    <t xml:space="preserve">    4 999</t>
  </si>
  <si>
    <t xml:space="preserve">   1 387 575</t>
  </si>
  <si>
    <t xml:space="preserve">    2 762</t>
  </si>
  <si>
    <t xml:space="preserve">    712 264</t>
  </si>
  <si>
    <t xml:space="preserve">    1 729</t>
  </si>
  <si>
    <t xml:space="preserve">    394 351</t>
  </si>
  <si>
    <t xml:space="preserve">    184 535</t>
  </si>
  <si>
    <t xml:space="preserve">    83 510</t>
  </si>
  <si>
    <t xml:space="preserve">    1 095</t>
  </si>
  <si>
    <t xml:space="preserve">    281 449</t>
  </si>
  <si>
    <t xml:space="preserve">    1 379</t>
  </si>
  <si>
    <t xml:space="preserve">    324 738</t>
  </si>
  <si>
    <t xml:space="preserve">    138 272</t>
  </si>
  <si>
    <t xml:space="preserve">    115 819</t>
  </si>
  <si>
    <t xml:space="preserve">    3 587</t>
  </si>
  <si>
    <t xml:space="preserve">    667 077</t>
  </si>
  <si>
    <t xml:space="preserve">    106 949</t>
  </si>
  <si>
    <t xml:space="preserve">    102 966</t>
  </si>
  <si>
    <t xml:space="preserve">    46 339</t>
  </si>
  <si>
    <t xml:space="preserve">    36 754</t>
  </si>
  <si>
    <t xml:space="preserve">    3 649</t>
  </si>
  <si>
    <t xml:space="preserve">    41 154</t>
  </si>
  <si>
    <t xml:space="preserve">    4 480</t>
  </si>
  <si>
    <t xml:space="preserve">   1 220 337</t>
  </si>
  <si>
    <t xml:space="preserve">    1 350</t>
  </si>
  <si>
    <t xml:space="preserve">    364 390</t>
  </si>
  <si>
    <t xml:space="preserve">    4 153</t>
  </si>
  <si>
    <t xml:space="preserve">   1 073 932</t>
  </si>
  <si>
    <t xml:space="preserve">    75 120</t>
  </si>
  <si>
    <t xml:space="preserve">    1 202</t>
  </si>
  <si>
    <t xml:space="preserve">    237 544</t>
  </si>
  <si>
    <t xml:space="preserve">    128 899</t>
  </si>
  <si>
    <t xml:space="preserve">    1 073</t>
  </si>
  <si>
    <t xml:space="preserve">    282 947</t>
  </si>
  <si>
    <t xml:space="preserve">    1 446</t>
  </si>
  <si>
    <t xml:space="preserve">    393 326</t>
  </si>
  <si>
    <t xml:space="preserve">    5 561</t>
  </si>
  <si>
    <t xml:space="preserve">   1 537 212</t>
  </si>
  <si>
    <t xml:space="preserve">    236 615</t>
  </si>
  <si>
    <t xml:space="preserve">    1 102</t>
  </si>
  <si>
    <t xml:space="preserve">    324 811</t>
  </si>
  <si>
    <t xml:space="preserve">    75 095</t>
  </si>
  <si>
    <t xml:space="preserve">    4 098</t>
  </si>
  <si>
    <t xml:space="preserve">   1 059 239</t>
  </si>
  <si>
    <t xml:space="preserve">    1 294</t>
  </si>
  <si>
    <t xml:space="preserve">    341 625</t>
  </si>
  <si>
    <t xml:space="preserve">    164 705</t>
  </si>
  <si>
    <t xml:space="preserve">    171 668</t>
  </si>
  <si>
    <t xml:space="preserve">    1 143</t>
  </si>
  <si>
    <t xml:space="preserve">    319 912</t>
  </si>
  <si>
    <t xml:space="preserve">    167 364</t>
  </si>
  <si>
    <t xml:space="preserve">    1 289</t>
  </si>
  <si>
    <t xml:space="preserve">    363 783</t>
  </si>
  <si>
    <t xml:space="preserve">    1 636</t>
  </si>
  <si>
    <t xml:space="preserve">    411 280</t>
  </si>
  <si>
    <t xml:space="preserve">    2 908</t>
  </si>
  <si>
    <t xml:space="preserve">    831 032</t>
  </si>
  <si>
    <t xml:space="preserve">    20 313</t>
  </si>
  <si>
    <t xml:space="preserve">    7 078</t>
  </si>
  <si>
    <t xml:space="preserve">   2 236 388</t>
  </si>
  <si>
    <t xml:space="preserve">    1 283</t>
  </si>
  <si>
    <t xml:space="preserve">    217 816</t>
  </si>
  <si>
    <t xml:space="preserve">    21 771</t>
  </si>
  <si>
    <t xml:space="preserve">    1 290</t>
  </si>
  <si>
    <t xml:space="preserve">    317 546</t>
  </si>
  <si>
    <t xml:space="preserve">    54 400</t>
  </si>
  <si>
    <t xml:space="preserve">    118 179</t>
  </si>
  <si>
    <t xml:space="preserve">    109 761</t>
  </si>
  <si>
    <t xml:space="preserve">    4 325</t>
  </si>
  <si>
    <t xml:space="preserve">    883 184</t>
  </si>
  <si>
    <t xml:space="preserve">    1 531</t>
  </si>
  <si>
    <t xml:space="preserve">    307 624</t>
  </si>
  <si>
    <t xml:space="preserve">    1 216</t>
  </si>
  <si>
    <t xml:space="preserve">    160 468</t>
  </si>
  <si>
    <t xml:space="preserve">    61 850</t>
  </si>
  <si>
    <t xml:space="preserve">    1 520</t>
  </si>
  <si>
    <t xml:space="preserve">    335 316</t>
  </si>
  <si>
    <t xml:space="preserve">    1 663</t>
  </si>
  <si>
    <t xml:space="preserve">    427 693</t>
  </si>
  <si>
    <t xml:space="preserve">    179 528</t>
  </si>
  <si>
    <t xml:space="preserve">    2 356</t>
  </si>
  <si>
    <t xml:space="preserve">    276 333</t>
  </si>
  <si>
    <t xml:space="preserve">    39 258</t>
  </si>
  <si>
    <t xml:space="preserve">    108 441</t>
  </si>
  <si>
    <t xml:space="preserve">    3 136</t>
  </si>
  <si>
    <t xml:space="preserve">    907 681</t>
  </si>
  <si>
    <t xml:space="preserve">    84 627</t>
  </si>
  <si>
    <t xml:space="preserve">    1 345</t>
  </si>
  <si>
    <t xml:space="preserve">    306 655</t>
  </si>
  <si>
    <t xml:space="preserve">    23 363</t>
  </si>
  <si>
    <t xml:space="preserve">    2 017</t>
  </si>
  <si>
    <t xml:space="preserve">    594 751</t>
  </si>
  <si>
    <t xml:space="preserve">    141 277</t>
  </si>
  <si>
    <t xml:space="preserve">    38 679</t>
  </si>
  <si>
    <t>Número de obras de ampliación habitacional (edificios residenciales), área (m2), valor (en miles de colones) y valor promedio por obra (en miles de colones), según cantón. 2023.</t>
  </si>
  <si>
    <t>Número de obras de reparación habitacional (edificios residenciales), valor (en miles de colones) y valor promedio por obra (en miles de colones), según cantón. 2023.</t>
  </si>
  <si>
    <t xml:space="preserve">    689 700</t>
  </si>
  <si>
    <t xml:space="preserve">    349 821</t>
  </si>
  <si>
    <t xml:space="preserve">    310 599</t>
  </si>
  <si>
    <t xml:space="preserve">    78 382</t>
  </si>
  <si>
    <t xml:space="preserve">    114 595</t>
  </si>
  <si>
    <t xml:space="preserve">    77 346</t>
  </si>
  <si>
    <t xml:space="preserve">    50 517</t>
  </si>
  <si>
    <t xml:space="preserve">    387 067</t>
  </si>
  <si>
    <t xml:space="preserve">   1 188 333</t>
  </si>
  <si>
    <t xml:space="preserve">    162 038</t>
  </si>
  <si>
    <t xml:space="preserve">    59 714</t>
  </si>
  <si>
    <t xml:space="preserve">    82 693</t>
  </si>
  <si>
    <t xml:space="preserve">    148 889</t>
  </si>
  <si>
    <t xml:space="preserve">    172 868</t>
  </si>
  <si>
    <t xml:space="preserve">    551 799</t>
  </si>
  <si>
    <t xml:space="preserve">    6 067</t>
  </si>
  <si>
    <t xml:space="preserve">    5 000</t>
  </si>
  <si>
    <t xml:space="preserve">    145 515</t>
  </si>
  <si>
    <t xml:space="preserve">    212 406</t>
  </si>
  <si>
    <t xml:space="preserve">    13 116</t>
  </si>
  <si>
    <t xml:space="preserve">    386 081</t>
  </si>
  <si>
    <t xml:space="preserve">    179 269</t>
  </si>
  <si>
    <t xml:space="preserve">    218 006</t>
  </si>
  <si>
    <t xml:space="preserve">    74 282</t>
  </si>
  <si>
    <t xml:space="preserve">    36 571</t>
  </si>
  <si>
    <t xml:space="preserve">    116 132</t>
  </si>
  <si>
    <t xml:space="preserve">    87 512</t>
  </si>
  <si>
    <t xml:space="preserve">    44 374</t>
  </si>
  <si>
    <t xml:space="preserve">    32 228</t>
  </si>
  <si>
    <t xml:space="preserve">    264 403</t>
  </si>
  <si>
    <t xml:space="preserve">    104 484</t>
  </si>
  <si>
    <t xml:space="preserve">    46 242</t>
  </si>
  <si>
    <t xml:space="preserve">    119 886</t>
  </si>
  <si>
    <t xml:space="preserve">    40 834</t>
  </si>
  <si>
    <t xml:space="preserve">    24 662</t>
  </si>
  <si>
    <t xml:space="preserve">    19 506</t>
  </si>
  <si>
    <t xml:space="preserve">    457 351</t>
  </si>
  <si>
    <t xml:space="preserve">    174 073</t>
  </si>
  <si>
    <t xml:space="preserve">    170 319</t>
  </si>
  <si>
    <t xml:space="preserve">    26 998</t>
  </si>
  <si>
    <t xml:space="preserve">    302 983</t>
  </si>
  <si>
    <t xml:space="preserve">    107 907</t>
  </si>
  <si>
    <t xml:space="preserve">    79 363</t>
  </si>
  <si>
    <t xml:space="preserve">    163 466</t>
  </si>
  <si>
    <t xml:space="preserve">    442 028</t>
  </si>
  <si>
    <t xml:space="preserve">    53 141</t>
  </si>
  <si>
    <t xml:space="preserve">    75 189</t>
  </si>
  <si>
    <t xml:space="preserve">    20 850</t>
  </si>
  <si>
    <t xml:space="preserve">    147 754</t>
  </si>
  <si>
    <t xml:space="preserve">    78 943</t>
  </si>
  <si>
    <t xml:space="preserve">    117 224</t>
  </si>
  <si>
    <t xml:space="preserve">    33 433</t>
  </si>
  <si>
    <t xml:space="preserve">    20 469</t>
  </si>
  <si>
    <t xml:space="preserve">    245 306</t>
  </si>
  <si>
    <t xml:space="preserve">    144 425</t>
  </si>
  <si>
    <t xml:space="preserve">    249 316</t>
  </si>
  <si>
    <t xml:space="preserve">    211 927</t>
  </si>
  <si>
    <t xml:space="preserve">    31 305</t>
  </si>
  <si>
    <t xml:space="preserve">    147 162</t>
  </si>
  <si>
    <t xml:space="preserve">    59 971</t>
  </si>
  <si>
    <t xml:space="preserve">    54 794</t>
  </si>
  <si>
    <t xml:space="preserve">    176 404</t>
  </si>
  <si>
    <t xml:space="preserve">    28 594</t>
  </si>
  <si>
    <t xml:space="preserve">    61 074</t>
  </si>
  <si>
    <t xml:space="preserve">    30 739</t>
  </si>
  <si>
    <t xml:space="preserve">   1 018 027</t>
  </si>
  <si>
    <t xml:space="preserve">    93 301</t>
  </si>
  <si>
    <t xml:space="preserve">    42 705</t>
  </si>
  <si>
    <t xml:space="preserve">    22 706</t>
  </si>
  <si>
    <t xml:space="preserve">    47 554</t>
  </si>
  <si>
    <t xml:space="preserve">    66 321</t>
  </si>
  <si>
    <t xml:space="preserve">    80 056</t>
  </si>
  <si>
    <t xml:space="preserve">    85 337</t>
  </si>
  <si>
    <t xml:space="preserve">    44 262</t>
  </si>
  <si>
    <t xml:space="preserve">    206 782</t>
  </si>
  <si>
    <t xml:space="preserve">    232 377</t>
  </si>
  <si>
    <t xml:space="preserve">    198 844</t>
  </si>
  <si>
    <t xml:space="preserve">    507 843</t>
  </si>
  <si>
    <t xml:space="preserve">    156 467</t>
  </si>
  <si>
    <t xml:space="preserve">    102 702</t>
  </si>
  <si>
    <t xml:space="preserve">    178 979</t>
  </si>
  <si>
    <t xml:space="preserve">    91 786</t>
  </si>
  <si>
    <t>Número de obras habitacionales, según tipo de obra. 2023-2024.</t>
  </si>
  <si>
    <t>Tasa de variación anual 2023-2024</t>
  </si>
  <si>
    <t xml:space="preserve">    Fuente: CFIA, Estudios Estadísticos en el Sector Construcción, Informes 2023-2024.</t>
  </si>
  <si>
    <t>Indicador (a diciembre de cada año)</t>
  </si>
  <si>
    <t>Índice de precios de edificios y vivienda de interés social, a diciembre de cada año, y su variación porcentual acumulada. 2021-2024.</t>
  </si>
  <si>
    <t>Variación acumulada</t>
  </si>
  <si>
    <t>Total de viviendas ocupadas, total de ocupantes y promedio de ocupantes por vivienda, por región y según tipo de vivienda. 2024.</t>
  </si>
  <si>
    <t xml:space="preserve">Fuente: INEC, Encuesta Nacional de Hogares (ENAHO) 2024.                                                                                                                                                                                              </t>
  </si>
  <si>
    <t>Quintiles de ingreso per cápita del hogar 2024</t>
  </si>
  <si>
    <t xml:space="preserve">Datos para Gráfico 7 </t>
  </si>
  <si>
    <t>Otro (cuarterías, tugurios u otro tipo)</t>
  </si>
  <si>
    <t>Total de viviendas ocupadas por región, según tipo y calificación de la vivienda. 2024.</t>
  </si>
  <si>
    <t>Fuente: INEC, ENAHO 2024.</t>
  </si>
  <si>
    <t>Viviendas ocupadas y número de ocupantes, según metros cuadrados de construcción. 2024.</t>
  </si>
  <si>
    <t>Otro (cuarterías, tugurios u otro)</t>
  </si>
  <si>
    <t>Viviendas ocupadas por región, según metros cuadrados de construcción. 2024.</t>
  </si>
  <si>
    <t>Número de viviendas por estado físico, según región y zona. 2024.</t>
  </si>
  <si>
    <t>Características de las viviendas ocupadas por región. 2024.</t>
  </si>
  <si>
    <t xml:space="preserve">Total de viviendas por región y zona, según calificación de la vivienda. 2024. </t>
  </si>
  <si>
    <t xml:space="preserve">  Fuente: INEC, ENAHO 2024.</t>
  </si>
  <si>
    <t>Total de viviendas por región y zona, según calificación de la vivienda. 2024.</t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</si>
  <si>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Se mide la relación entre el total de personas que residen en una vivienda y el número de dormitorios de ésta.</t>
    </r>
  </si>
  <si>
    <t>Viviendas ocupadas y total de ocupantes por tipo de abastecimiento de agua, según región y zona. 2024.</t>
  </si>
  <si>
    <t>Viviendas ocupadas y total de ocupantes por procedencia del agua, según región y zona. 2024.</t>
  </si>
  <si>
    <t>Total de viviendas ocupadas por tipo de vivienda, según sistema de eliminación de basura. 2024.</t>
  </si>
  <si>
    <t>Otro</t>
  </si>
  <si>
    <t>Viviendas ocupadas y número de ocupantes por disponibilidad de servicios básicos, según tipo de tenencia de la vivienda. 2024.</t>
  </si>
  <si>
    <t>Viviendas ocupadas y total de ocupantes por sistema de disposición de excretas, según región y zona. 2024.</t>
  </si>
  <si>
    <t>Total de viviendas ocupadas por tipo de vivienda, según tipo de tenencia y región. 2024.</t>
  </si>
  <si>
    <t>Tugurio u otro</t>
  </si>
  <si>
    <t xml:space="preserve"> Total de viviendas ocupadas por tipo de vivienda, según tipo de tenencia y región. 2024.</t>
  </si>
  <si>
    <t xml:space="preserve">  Tugurio u otro</t>
  </si>
  <si>
    <t>Total de hogares según tipo de vivienda y región. 2024.</t>
  </si>
  <si>
    <t xml:space="preserve"> Total de hogares según tipo de vivienda y región. 2024.</t>
  </si>
  <si>
    <t>Total de hogares según tipo de tenencia de la vivienda y región. 2024.</t>
  </si>
  <si>
    <t xml:space="preserve"> Total de hogares según tipo de tenencia de la vivienda y región. 2024.</t>
  </si>
  <si>
    <t>Principales características de los hogares, por nivel de pobreza y según región, 2024.</t>
  </si>
  <si>
    <t xml:space="preserve">Características de los hogares / Región </t>
  </si>
  <si>
    <t>Total pobreza</t>
  </si>
  <si>
    <t xml:space="preserve">  Personas</t>
  </si>
  <si>
    <t xml:space="preserve">  Hogares</t>
  </si>
  <si>
    <t xml:space="preserve">  Miembros por hogar</t>
  </si>
  <si>
    <t xml:space="preserve">  Fuerza de trabajo por hogar</t>
  </si>
  <si>
    <t xml:space="preserve">  Ocupados por hogar</t>
  </si>
  <si>
    <t xml:space="preserve">  Ingreso promedio por hogar</t>
  </si>
  <si>
    <t xml:space="preserve">  Ingreso per cápita del hogar</t>
  </si>
  <si>
    <t xml:space="preserve">  Porcentaje de hogares con jefatura femenina</t>
  </si>
  <si>
    <t>Viviendas alquiladas con monto de alquiler conocido, monto promedio de alquiler e ingreso neto promedio del hogar, según región. 2024.</t>
  </si>
  <si>
    <t xml:space="preserve">Viviendas alquiladas con monto de alquiler conocido, monto promedio de alquiler e ingreso neto promedio del hogar, según región. 2024. </t>
  </si>
  <si>
    <t>Faltante de vivienda, cuantitativo y cualitativo, por región. 2024.</t>
  </si>
  <si>
    <t>Gasto Social como porcentaje del PIB, según sector. 2018-2022.</t>
  </si>
  <si>
    <t>Porcentaje de Gasto Social con respecto al PIB</t>
  </si>
  <si>
    <t xml:space="preserve">  Cultura y recreación</t>
  </si>
  <si>
    <t>Población en viviendas con servicio sanitario conectado a alcantarillado sanitario o tanque séptico, según región y zona. 2024.</t>
  </si>
  <si>
    <t>Población con servicio de camión recolector de residuos sólidos, según región y zona. 2024.</t>
  </si>
  <si>
    <t>Población con acceso a electricidad, según región y zona. 2024.</t>
  </si>
  <si>
    <t>Población en asentamiento informal (precario), según región y zona. 2024.</t>
  </si>
  <si>
    <t>Fuente: INEC, ENAHO 2019-2024.</t>
  </si>
  <si>
    <t>Índice de Pobreza Multidimensional (IPM) de los hogares, según zona y región. 2019-2024.</t>
  </si>
  <si>
    <t>Fuente: Estado de la Nación, Compendio Social.</t>
  </si>
  <si>
    <t>Índice de Pobreza Multidimensional (IPM) y la contribución absoluta de la dimensión Vivienda e Internet, según región. 2024.</t>
  </si>
  <si>
    <t>Hogares pobres con privación en los indicadores del IPM. 2019-2024.</t>
  </si>
  <si>
    <t>10 916</t>
  </si>
  <si>
    <t>18 323</t>
  </si>
  <si>
    <t>54 855</t>
  </si>
  <si>
    <t>175 853</t>
  </si>
  <si>
    <t>156 532</t>
  </si>
  <si>
    <t>46 267</t>
  </si>
  <si>
    <t>19 582</t>
  </si>
  <si>
    <t>59 267</t>
  </si>
  <si>
    <t>122 380</t>
  </si>
  <si>
    <t>95 693</t>
  </si>
  <si>
    <t>68 057</t>
  </si>
  <si>
    <t>57 315</t>
  </si>
  <si>
    <t>26 119</t>
  </si>
  <si>
    <t>56 921</t>
  </si>
  <si>
    <t>103 978</t>
  </si>
  <si>
    <t>75 601</t>
  </si>
  <si>
    <t>16 908</t>
  </si>
  <si>
    <t>28 530</t>
  </si>
  <si>
    <t>52 092</t>
  </si>
  <si>
    <t>57 527</t>
  </si>
  <si>
    <t>13 043</t>
  </si>
  <si>
    <t>28 660</t>
  </si>
  <si>
    <t>68 111</t>
  </si>
  <si>
    <t>183 940</t>
  </si>
  <si>
    <t>188 930</t>
  </si>
  <si>
    <t>54 058</t>
  </si>
  <si>
    <t>24 024</t>
  </si>
  <si>
    <t>63 513</t>
  </si>
  <si>
    <t>132 025</t>
  </si>
  <si>
    <t>102 114</t>
  </si>
  <si>
    <t>73 183</t>
  </si>
  <si>
    <t>57 269</t>
  </si>
  <si>
    <t>31 588</t>
  </si>
  <si>
    <t>68 236</t>
  </si>
  <si>
    <t>115 990</t>
  </si>
  <si>
    <t>93 466</t>
  </si>
  <si>
    <t>24 062</t>
  </si>
  <si>
    <t>33 848</t>
  </si>
  <si>
    <t>48 481</t>
  </si>
  <si>
    <t>64 254</t>
  </si>
  <si>
    <t>14 315</t>
  </si>
  <si>
    <t>39 062</t>
  </si>
  <si>
    <t>69 615</t>
  </si>
  <si>
    <t>163 974</t>
  </si>
  <si>
    <t>171 993</t>
  </si>
  <si>
    <t>45 452</t>
  </si>
  <si>
    <t>19 109</t>
  </si>
  <si>
    <t>67 552</t>
  </si>
  <si>
    <t>121 731</t>
  </si>
  <si>
    <t>92 940</t>
  </si>
  <si>
    <t>69 394</t>
  </si>
  <si>
    <t>52 086</t>
  </si>
  <si>
    <t>43 552</t>
  </si>
  <si>
    <t>69 131</t>
  </si>
  <si>
    <t>103 076</t>
  </si>
  <si>
    <t>70 407</t>
  </si>
  <si>
    <t>19 400</t>
  </si>
  <si>
    <t>27 120</t>
  </si>
  <si>
    <t>43 122</t>
  </si>
  <si>
    <t>71 650</t>
  </si>
  <si>
    <t xml:space="preserve">IPC promedio anual          (Base 2024=100) </t>
  </si>
  <si>
    <r>
      <rPr>
        <vertAlign val="superscript"/>
        <sz val="9"/>
        <rFont val="Gotham Book"/>
      </rPr>
      <t xml:space="preserve">2/ </t>
    </r>
    <r>
      <rPr>
        <sz val="9"/>
        <rFont val="Gotham Book"/>
      </rPr>
      <t>En millones de colones de 2024.</t>
    </r>
  </si>
  <si>
    <t>Número y monto de los Bonos Familiares de Vivienda (BFV) pagados. 2020-2024.</t>
  </si>
  <si>
    <t>Número de BFV pagados por entidad autorizada. 2020-2024.</t>
  </si>
  <si>
    <t>Número de BFV pagados por estrato. 2020-2024.</t>
  </si>
  <si>
    <r>
      <t>Otras</t>
    </r>
    <r>
      <rPr>
        <b/>
        <vertAlign val="superscript"/>
        <sz val="10"/>
        <color rgb="FFFFFFFF"/>
        <rFont val="Gotham Book"/>
      </rPr>
      <t xml:space="preserve"> 1/</t>
    </r>
  </si>
  <si>
    <r>
      <rPr>
        <vertAlign val="superscript"/>
        <sz val="9"/>
        <color indexed="8"/>
        <rFont val="Gotham Book"/>
      </rPr>
      <t xml:space="preserve">1/ </t>
    </r>
    <r>
      <rPr>
        <sz val="9"/>
        <color indexed="8"/>
        <rFont val="Gotham Book"/>
      </rPr>
      <t>Incluye a Fundación Costa Rica-Canadá, ASEDEMASA S.A., ASECCSS, ASEMINA, ASEPANDUIT y ASECLIBI.</t>
    </r>
  </si>
  <si>
    <r>
      <t xml:space="preserve"> Estrato 1 </t>
    </r>
    <r>
      <rPr>
        <b/>
        <vertAlign val="superscript"/>
        <sz val="10"/>
        <color rgb="FFFFFFFF"/>
        <rFont val="Gotham Book"/>
      </rPr>
      <t>1/</t>
    </r>
  </si>
  <si>
    <r>
      <rPr>
        <vertAlign val="superscript"/>
        <sz val="9"/>
        <color rgb="FF000000"/>
        <rFont val="Gotham Book"/>
      </rPr>
      <t>1/</t>
    </r>
    <r>
      <rPr>
        <sz val="9"/>
        <color rgb="FF000000"/>
        <rFont val="Gotham Book"/>
      </rPr>
      <t xml:space="preserve"> Incluye estrato 1,5.</t>
    </r>
  </si>
  <si>
    <t>Indígenas</t>
  </si>
  <si>
    <t>Autoconstrucción</t>
  </si>
  <si>
    <t>Erradicación de tugurios y/o precarios</t>
  </si>
  <si>
    <t>Vivienda vertical</t>
  </si>
  <si>
    <t>Situación de emergencia</t>
  </si>
  <si>
    <t>Extrema necesidad</t>
  </si>
  <si>
    <t>Monto de ejecución presupuestaria de BFV pagados por el programa Artículo 59, según modalidad. 2020-2024.</t>
  </si>
  <si>
    <r>
      <t xml:space="preserve">Total </t>
    </r>
    <r>
      <rPr>
        <b/>
        <vertAlign val="superscript"/>
        <sz val="10"/>
        <color rgb="FFFFFFFF"/>
        <rFont val="Gotham Book"/>
      </rPr>
      <t>1/</t>
    </r>
  </si>
  <si>
    <t>Porcentaje de ejecución total</t>
  </si>
  <si>
    <t>Número de BFV pagados por propósito. 2020-2024.</t>
  </si>
  <si>
    <t xml:space="preserve">Construcción </t>
  </si>
  <si>
    <t>Vivienda existente</t>
  </si>
  <si>
    <t>RAMT</t>
  </si>
  <si>
    <t>Segunda planta</t>
  </si>
  <si>
    <t>Muro de retención</t>
  </si>
  <si>
    <t>Número de BFV pagados por género del jefe de familia. 2020-2024.</t>
  </si>
  <si>
    <t>No binario</t>
  </si>
  <si>
    <t>Número de BFV pagados por grupo de edad del jefe de familia. 2020-2024.</t>
  </si>
  <si>
    <t>De 18 a 35 años</t>
  </si>
  <si>
    <t>De 36 a 64 años</t>
  </si>
  <si>
    <t>Casa del maestro</t>
  </si>
  <si>
    <t>De 65 años o más</t>
  </si>
  <si>
    <t>Número de BFV pagados a nacionales y extranjeros. 2020-2024.</t>
  </si>
  <si>
    <t>Número de BFV pagados según cantón. Provincia de San José. 2020-2024.</t>
  </si>
  <si>
    <t>Número de BFV pagados según cantón. Provincia de Alajuela. 2020-2024.</t>
  </si>
  <si>
    <t>Número de BFV pagados por cantón. Provincia de Cartago. 2020-2024.</t>
  </si>
  <si>
    <t>Número de BFV pagados por cantón. Provincia de Heredia. 2020-2024.</t>
  </si>
  <si>
    <t>Número de BFV pagados por cantón. Provincia de Guanacaste. 2020-2024.</t>
  </si>
  <si>
    <t>Número de BFV pagados por cantón. Provincia de Puntarenas. 2020-2024.</t>
  </si>
  <si>
    <t>Número de BFV pagados por cantón. Provincia de Limón. 2020-2024.</t>
  </si>
  <si>
    <r>
      <rPr>
        <vertAlign val="superscript"/>
        <sz val="9"/>
        <rFont val="Gotham Book"/>
      </rPr>
      <t>1 /</t>
    </r>
    <r>
      <rPr>
        <sz val="9"/>
        <rFont val="Gotham Book"/>
      </rPr>
      <t>Incluye los cantones señalados con un asterisco en los cuadros 39, 40, 41 y 42.</t>
    </r>
  </si>
  <si>
    <r>
      <rPr>
        <vertAlign val="superscript"/>
        <sz val="9"/>
        <rFont val="Gotham Book"/>
      </rPr>
      <t xml:space="preserve">2/ </t>
    </r>
    <r>
      <rPr>
        <sz val="9"/>
        <rFont val="Gotham Book"/>
      </rPr>
      <t>Incluye los cantones no señalados con un asterisco en los cuadros 39, 40, 41, 42, 43, 44 y 45.</t>
    </r>
  </si>
  <si>
    <t>Número de BFV pagados dentro y fuera del Gran Área Metropolitana. 2020-2024.</t>
  </si>
  <si>
    <t>Número y monto de BFV pagados según región. 2024.</t>
  </si>
  <si>
    <t xml:space="preserve">Número y monto de BFV pagados según región. 2024. </t>
  </si>
  <si>
    <t xml:space="preserve">Número y monto de BFV pagados en la Región Central, según cantón. 2024. </t>
  </si>
  <si>
    <t>Número y monto de BFV pagados en la Región Central, según cantón. 2024.</t>
  </si>
  <si>
    <t>Número y monto de BFV pagados en la Región Chorotega, según cantón. 2024.</t>
  </si>
  <si>
    <t xml:space="preserve">Número y monto de BFV pagados en la Región Chorotega, según cantón. 2024. </t>
  </si>
  <si>
    <t>Número y monto de BFV pagados en la Región Brunca, según cantón. 2024.</t>
  </si>
  <si>
    <t>Número y monto de BFV pagados en la Región Pacífico Central, según cantón. 2024.</t>
  </si>
  <si>
    <t xml:space="preserve">Número y monto de BFV pagados en la Región Pacífico Central, según cantón. 2024. </t>
  </si>
  <si>
    <t>Número y monto de BFV pagados en la Región Huetar Caribe, según cantón. 2024.</t>
  </si>
  <si>
    <t xml:space="preserve">Número y monto de BFV pagados en la Región Huetar Norte, según cantón. 2024.                                                                                                                                    </t>
  </si>
  <si>
    <t>Número y monto de BFV pagados en la Región Huetar Norte, según cantón. 2024.</t>
  </si>
  <si>
    <t>177.666 ó menos</t>
  </si>
  <si>
    <t>Más de 177.666 a 309.595</t>
  </si>
  <si>
    <t>Más de 309.595 a 446.707</t>
  </si>
  <si>
    <t>Más de 446.707 a 570.320</t>
  </si>
  <si>
    <t>Más de 570.320 a 744.968</t>
  </si>
  <si>
    <t>Más de 744.968 a 955.847</t>
  </si>
  <si>
    <t>Más de 955.847 a 1.236.699</t>
  </si>
  <si>
    <t>Más de 1.236.699 a 1.642.715</t>
  </si>
  <si>
    <t>Más de 1.642.715 a 2.412.284</t>
  </si>
  <si>
    <t>Más de 2.412.284</t>
  </si>
  <si>
    <t>Nota: Sólo se incluyen los hogares y viviendas ocupadas, que tienen ingreso total del hogar neto conocido.</t>
  </si>
  <si>
    <t>Distribución del faltante de vivienda, cuantitativo y cualitativo, por decil de ingreso total del hogar neto. 2024.</t>
  </si>
  <si>
    <t>* Cantones considerados parte del Gran Área Metropolitana (GAM).</t>
  </si>
  <si>
    <t xml:space="preserve">Grecia </t>
  </si>
  <si>
    <t>Número de BFV pagados por distrito. 2023-2024.</t>
  </si>
  <si>
    <t xml:space="preserve">Número de BFV pagados por distrito. 2023-2024.              </t>
  </si>
  <si>
    <t>Total del período 2023-2024</t>
  </si>
  <si>
    <t>Peso relativo con respecto al total del período 2023-2024</t>
  </si>
  <si>
    <t>Santa Isabel</t>
  </si>
  <si>
    <t>Birrisito</t>
  </si>
  <si>
    <t>Cabeceras</t>
  </si>
  <si>
    <t>Lagunillas</t>
  </si>
  <si>
    <t>Reventazón</t>
  </si>
  <si>
    <t>La Virgen</t>
  </si>
  <si>
    <t>Años</t>
  </si>
  <si>
    <t>Sector Vivienda, Hábitat y Territorio</t>
  </si>
  <si>
    <t>Peso con respecto al total de BFV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</si>
</sst>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____"/>
    <numFmt numFmtId="169" formatCode="0.0______"/>
    <numFmt numFmtId="170" formatCode="#,##0______"/>
    <numFmt numFmtId="171" formatCode="#,##0.0______"/>
    <numFmt numFmtId="172" formatCode="0.0000"/>
    <numFmt numFmtId="173" formatCode="#,##0.000"/>
    <numFmt numFmtId="174" formatCode="0.00______"/>
    <numFmt numFmtId="175" formatCode="#,##0.0____"/>
    <numFmt numFmtId="176" formatCode="#,##0.0000______"/>
    <numFmt numFmtId="177" formatCode="#,##0;[Red]#,##0"/>
    <numFmt numFmtId="178" formatCode="#,##0.0;[Red]#,##0.0"/>
    <numFmt numFmtId="179" formatCode="0.0____"/>
    <numFmt numFmtId="180" formatCode="#,##0__"/>
    <numFmt numFmtId="181" formatCode="###\ ###\ ##0"/>
    <numFmt numFmtId="182" formatCode="###.0\ ###\ ##0"/>
    <numFmt numFmtId="183" formatCode="&quot;₡&quot;#,##0"/>
  </numFmts>
  <fonts count="107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8"/>
      <name val="Arial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14"/>
      <name val="Courier New"/>
      <family val="3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Courier New"/>
      <family val="3"/>
    </font>
    <font>
      <sz val="11"/>
      <name val="Arial"/>
      <family val="2"/>
    </font>
    <font>
      <sz val="11"/>
      <name val="Calibri"/>
      <family val="2"/>
    </font>
    <font>
      <sz val="16"/>
      <name val="Courier New"/>
      <family val="3"/>
    </font>
    <font>
      <sz val="18"/>
      <name val="Courier New"/>
      <family val="3"/>
    </font>
    <font>
      <b/>
      <sz val="16"/>
      <name val="Courier New"/>
      <family val="3"/>
    </font>
    <font>
      <i/>
      <sz val="10"/>
      <name val="Arial"/>
      <family val="2"/>
    </font>
    <font>
      <b/>
      <sz val="12"/>
      <name val="Courier New"/>
      <family val="3"/>
    </font>
    <font>
      <b/>
      <i/>
      <sz val="11"/>
      <name val="Courier New"/>
      <family val="3"/>
    </font>
    <font>
      <sz val="10"/>
      <name val="Arial"/>
      <family val="2"/>
    </font>
    <font>
      <b/>
      <sz val="11"/>
      <name val="Arial"/>
      <family val="2"/>
    </font>
    <font>
      <i/>
      <sz val="12"/>
      <name val="Courier New"/>
      <family val="3"/>
    </font>
    <font>
      <sz val="11"/>
      <name val="Times New Roman"/>
      <family val="1"/>
    </font>
    <font>
      <u val="double"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2"/>
      <name val="Courier New"/>
      <family val="5"/>
    </font>
    <font>
      <u val="double"/>
      <sz val="12"/>
      <name val="Courier New"/>
      <family val="3"/>
    </font>
    <font>
      <sz val="8"/>
      <name val="Tahoma"/>
      <family val="2"/>
    </font>
    <font>
      <b/>
      <sz val="9"/>
      <name val="Tahoma"/>
      <family val="2"/>
    </font>
    <font>
      <b/>
      <sz val="12"/>
      <color indexed="46"/>
      <name val="Cambria"/>
      <family val="1"/>
    </font>
    <font>
      <sz val="10"/>
      <name val="Arial CE"/>
    </font>
    <font>
      <sz val="10"/>
      <name val="Gotham Book"/>
    </font>
    <font>
      <b/>
      <sz val="11"/>
      <color indexed="9"/>
      <name val="Gotham Book"/>
    </font>
    <font>
      <b/>
      <vertAlign val="superscript"/>
      <sz val="11"/>
      <color indexed="9"/>
      <name val="Gotham Book"/>
    </font>
    <font>
      <sz val="11"/>
      <name val="Gotham Book"/>
    </font>
    <font>
      <vertAlign val="superscript"/>
      <sz val="10"/>
      <name val="Gotham Book"/>
    </font>
    <font>
      <sz val="9"/>
      <name val="Gotham Book"/>
    </font>
    <font>
      <vertAlign val="superscript"/>
      <sz val="9"/>
      <name val="Gotham Book"/>
    </font>
    <font>
      <b/>
      <sz val="9"/>
      <name val="Gotham Book"/>
    </font>
    <font>
      <b/>
      <vertAlign val="superscript"/>
      <sz val="10"/>
      <color indexed="9"/>
      <name val="Gotham Book"/>
    </font>
    <font>
      <sz val="16"/>
      <name val="Gotham Book"/>
    </font>
    <font>
      <b/>
      <sz val="11"/>
      <name val="Gotham Book"/>
    </font>
    <font>
      <vertAlign val="superscript"/>
      <sz val="9"/>
      <color indexed="8"/>
      <name val="Gotham Book"/>
    </font>
    <font>
      <sz val="9"/>
      <color indexed="8"/>
      <name val="Gotham Book"/>
    </font>
    <font>
      <sz val="10"/>
      <color indexed="12"/>
      <name val="Gotham Book"/>
    </font>
    <font>
      <sz val="10"/>
      <color indexed="8"/>
      <name val="Gotham Book"/>
    </font>
    <font>
      <b/>
      <sz val="10"/>
      <color indexed="9"/>
      <name val="Gotham Book"/>
    </font>
    <font>
      <sz val="12"/>
      <name val="Gotham Book"/>
    </font>
    <font>
      <i/>
      <sz val="11"/>
      <name val="Gotham Book"/>
    </font>
    <font>
      <b/>
      <sz val="10"/>
      <color indexed="8"/>
      <name val="Gotham Book"/>
    </font>
    <font>
      <b/>
      <sz val="10"/>
      <name val="Gotham Book"/>
    </font>
    <font>
      <vertAlign val="superscript"/>
      <sz val="10"/>
      <color indexed="8"/>
      <name val="Gotham Book"/>
    </font>
    <font>
      <sz val="12"/>
      <color indexed="49"/>
      <name val="Gotham Book"/>
    </font>
    <font>
      <b/>
      <sz val="12"/>
      <color indexed="49"/>
      <name val="Gotham Book"/>
    </font>
    <font>
      <sz val="9"/>
      <color indexed="9"/>
      <name val="Gotham Book"/>
    </font>
    <font>
      <i/>
      <sz val="9"/>
      <color indexed="9"/>
      <name val="Gotham Book"/>
    </font>
    <font>
      <sz val="11"/>
      <color theme="1"/>
      <name val="Calibri"/>
      <family val="2"/>
      <scheme val="minor"/>
    </font>
    <font>
      <b/>
      <sz val="20"/>
      <color theme="6" tint="-0.249977111117893"/>
      <name val="Cambria"/>
      <family val="1"/>
      <scheme val="major"/>
    </font>
    <font>
      <sz val="11"/>
      <color rgb="FF3366FF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1"/>
      <color rgb="FFFF0000"/>
      <name val="Courier New"/>
      <family val="3"/>
    </font>
    <font>
      <b/>
      <sz val="11"/>
      <color rgb="FF052460"/>
      <name val="Gotham Book"/>
    </font>
    <font>
      <b/>
      <sz val="18"/>
      <color rgb="FFFF66FF"/>
      <name val="Gotham Book"/>
    </font>
    <font>
      <b/>
      <sz val="12"/>
      <color rgb="FF052460"/>
      <name val="Gotham Book"/>
    </font>
    <font>
      <sz val="10"/>
      <color rgb="FF004789"/>
      <name val="Gotham Book"/>
    </font>
    <font>
      <sz val="11"/>
      <color rgb="FF000000"/>
      <name val="Gotham Book"/>
    </font>
    <font>
      <sz val="10"/>
      <color rgb="FF000000"/>
      <name val="Gotham Book"/>
    </font>
    <font>
      <b/>
      <sz val="11"/>
      <color theme="0"/>
      <name val="Gotham Book"/>
    </font>
    <font>
      <b/>
      <sz val="10"/>
      <color theme="0"/>
      <name val="Gotham Book"/>
    </font>
    <font>
      <sz val="9"/>
      <color rgb="FF000000"/>
      <name val="Gotham Book"/>
    </font>
    <font>
      <b/>
      <sz val="10"/>
      <color rgb="FFFFFFFF"/>
      <name val="Gotham Book"/>
    </font>
    <font>
      <sz val="10"/>
      <color theme="1"/>
      <name val="Gotham Book"/>
    </font>
    <font>
      <b/>
      <sz val="11"/>
      <color rgb="FF004789"/>
      <name val="Gotham Book"/>
    </font>
    <font>
      <b/>
      <sz val="14"/>
      <color rgb="FFB43E97"/>
      <name val="Gotham Book"/>
    </font>
    <font>
      <b/>
      <sz val="18"/>
      <color rgb="FF052460"/>
      <name val="Gotham Book"/>
    </font>
    <font>
      <b/>
      <sz val="18"/>
      <color rgb="FF004789"/>
      <name val="Gotham Book"/>
    </font>
    <font>
      <sz val="12"/>
      <color rgb="FF3ABFC2"/>
      <name val="Gotham Book"/>
    </font>
    <font>
      <b/>
      <sz val="14"/>
      <color theme="0"/>
      <name val="Gotham Book"/>
    </font>
    <font>
      <u/>
      <sz val="10"/>
      <color rgb="FF004789"/>
      <name val="Gotham Book"/>
    </font>
    <font>
      <b/>
      <sz val="12"/>
      <color theme="0"/>
      <name val="Gotham Book"/>
    </font>
    <font>
      <b/>
      <sz val="12"/>
      <color rgb="FFFFFFFF"/>
      <name val="Gotham Book"/>
    </font>
    <font>
      <b/>
      <u/>
      <sz val="10"/>
      <color theme="0"/>
      <name val="Gotham Book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9"/>
      <color theme="0"/>
      <name val="Gotham Book"/>
    </font>
    <font>
      <sz val="10"/>
      <color rgb="FF000000"/>
      <name val="Calibri"/>
      <family val="2"/>
      <scheme val="minor"/>
    </font>
    <font>
      <b/>
      <vertAlign val="superscript"/>
      <sz val="10"/>
      <color theme="0"/>
      <name val="Gotham Book"/>
    </font>
    <font>
      <sz val="8"/>
      <name val="Arial"/>
      <family val="2"/>
    </font>
    <font>
      <u/>
      <vertAlign val="superscript"/>
      <sz val="10"/>
      <color rgb="FF004789"/>
      <name val="Gotham Book"/>
    </font>
    <font>
      <b/>
      <vertAlign val="superscript"/>
      <sz val="11"/>
      <color theme="0"/>
      <name val="Gotham Book"/>
    </font>
    <font>
      <u/>
      <sz val="10"/>
      <name val="Arial"/>
      <family val="2"/>
    </font>
    <font>
      <b/>
      <vertAlign val="superscript"/>
      <sz val="10"/>
      <color rgb="FFFFFFFF"/>
      <name val="Gotham Book"/>
    </font>
    <font>
      <vertAlign val="superscript"/>
      <sz val="9"/>
      <color rgb="FF000000"/>
      <name val="Gotham Book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47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246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mediumDashDotDot">
        <color rgb="FF3ABFC2"/>
      </left>
      <right/>
      <top style="mediumDashDotDot">
        <color rgb="FF3ABFC2"/>
      </top>
      <bottom style="mediumDashDotDot">
        <color rgb="FF3ABFC2"/>
      </bottom>
      <diagonal/>
    </border>
    <border>
      <left/>
      <right/>
      <top style="mediumDashDotDot">
        <color rgb="FF3ABFC2"/>
      </top>
      <bottom style="mediumDashDotDot">
        <color rgb="FF3ABFC2"/>
      </bottom>
      <diagonal/>
    </border>
    <border>
      <left/>
      <right style="mediumDashDotDot">
        <color rgb="FF3ABFC2"/>
      </right>
      <top style="mediumDashDotDot">
        <color rgb="FF3ABFC2"/>
      </top>
      <bottom style="mediumDashDotDot">
        <color rgb="FF3ABFC2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65" fillId="0" borderId="0"/>
    <xf numFmtId="0" fontId="65" fillId="0" borderId="0"/>
    <xf numFmtId="0" fontId="39" fillId="0" borderId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10">
    <xf numFmtId="0" fontId="0" fillId="0" borderId="0" xfId="0"/>
    <xf numFmtId="0" fontId="4" fillId="0" borderId="0" xfId="0" applyFont="1"/>
    <xf numFmtId="0" fontId="5" fillId="0" borderId="0" xfId="0" applyFont="1"/>
    <xf numFmtId="0" fontId="10" fillId="0" borderId="0" xfId="0" applyFont="1"/>
    <xf numFmtId="0" fontId="12" fillId="0" borderId="0" xfId="0" applyFont="1"/>
    <xf numFmtId="0" fontId="15" fillId="0" borderId="0" xfId="0" applyFont="1"/>
    <xf numFmtId="0" fontId="11" fillId="0" borderId="0" xfId="0" applyFont="1"/>
    <xf numFmtId="0" fontId="16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8" fillId="0" borderId="0" xfId="0" applyFont="1"/>
    <xf numFmtId="0" fontId="18" fillId="0" borderId="0" xfId="0" applyFont="1" applyAlignment="1">
      <alignment vertical="justify"/>
    </xf>
    <xf numFmtId="170" fontId="7" fillId="0" borderId="0" xfId="0" applyNumberFormat="1" applyFont="1" applyAlignment="1">
      <alignment horizontal="center" vertical="center" wrapText="1"/>
    </xf>
    <xf numFmtId="0" fontId="19" fillId="0" borderId="0" xfId="0" applyFont="1"/>
    <xf numFmtId="176" fontId="10" fillId="0" borderId="0" xfId="0" applyNumberFormat="1" applyFont="1"/>
    <xf numFmtId="167" fontId="10" fillId="0" borderId="0" xfId="9" applyNumberFormat="1" applyFont="1"/>
    <xf numFmtId="0" fontId="21" fillId="0" borderId="0" xfId="0" applyFont="1"/>
    <xf numFmtId="0" fontId="66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0" fillId="0" borderId="0" xfId="4"/>
    <xf numFmtId="0" fontId="3" fillId="0" borderId="0" xfId="4" applyFont="1"/>
    <xf numFmtId="0" fontId="4" fillId="0" borderId="0" xfId="4" applyFont="1"/>
    <xf numFmtId="0" fontId="7" fillId="0" borderId="0" xfId="4" applyFont="1"/>
    <xf numFmtId="165" fontId="10" fillId="0" borderId="0" xfId="4" applyNumberFormat="1"/>
    <xf numFmtId="3" fontId="10" fillId="0" borderId="0" xfId="4" applyNumberFormat="1"/>
    <xf numFmtId="0" fontId="26" fillId="0" borderId="0" xfId="0" applyFont="1"/>
    <xf numFmtId="3" fontId="0" fillId="0" borderId="0" xfId="0" applyNumberFormat="1"/>
    <xf numFmtId="3" fontId="7" fillId="0" borderId="0" xfId="0" applyNumberFormat="1" applyFont="1"/>
    <xf numFmtId="0" fontId="28" fillId="0" borderId="0" xfId="0" applyFont="1"/>
    <xf numFmtId="3" fontId="19" fillId="0" borderId="0" xfId="0" applyNumberFormat="1" applyFont="1"/>
    <xf numFmtId="0" fontId="19" fillId="0" borderId="0" xfId="0" applyFont="1" applyAlignment="1">
      <alignment horizontal="left" vertical="justify"/>
    </xf>
    <xf numFmtId="165" fontId="19" fillId="0" borderId="0" xfId="0" applyNumberFormat="1" applyFont="1"/>
    <xf numFmtId="0" fontId="27" fillId="0" borderId="0" xfId="0" applyFont="1"/>
    <xf numFmtId="0" fontId="67" fillId="0" borderId="0" xfId="0" applyFont="1"/>
    <xf numFmtId="167" fontId="7" fillId="0" borderId="0" xfId="13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0" xfId="0" quotePrefix="1" applyFont="1"/>
    <xf numFmtId="0" fontId="7" fillId="0" borderId="0" xfId="0" quotePrefix="1" applyFont="1" applyAlignment="1">
      <alignment vertical="justify"/>
    </xf>
    <xf numFmtId="0" fontId="7" fillId="0" borderId="0" xfId="0" quotePrefix="1" applyFont="1" applyAlignment="1">
      <alignment horizontal="center"/>
    </xf>
    <xf numFmtId="166" fontId="7" fillId="0" borderId="0" xfId="0" applyNumberFormat="1" applyFont="1"/>
    <xf numFmtId="173" fontId="7" fillId="0" borderId="0" xfId="0" applyNumberFormat="1" applyFont="1"/>
    <xf numFmtId="0" fontId="20" fillId="0" borderId="0" xfId="0" applyFont="1" applyAlignment="1">
      <alignment horizontal="right" vertical="center"/>
    </xf>
    <xf numFmtId="0" fontId="68" fillId="0" borderId="0" xfId="0" applyFont="1"/>
    <xf numFmtId="167" fontId="7" fillId="0" borderId="0" xfId="13" applyNumberFormat="1" applyFont="1" applyAlignment="1">
      <alignment horizontal="center" vertical="center" wrapText="1"/>
    </xf>
    <xf numFmtId="170" fontId="10" fillId="0" borderId="0" xfId="0" applyNumberFormat="1" applyFont="1"/>
    <xf numFmtId="0" fontId="7" fillId="0" borderId="0" xfId="0" quotePrefix="1" applyFont="1" applyAlignment="1">
      <alignment horizontal="left"/>
    </xf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17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9" fillId="0" borderId="0" xfId="0" applyFont="1"/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justify" vertical="top"/>
    </xf>
    <xf numFmtId="0" fontId="25" fillId="0" borderId="0" xfId="0" applyFont="1" applyAlignment="1">
      <alignment horizontal="left"/>
    </xf>
    <xf numFmtId="0" fontId="11" fillId="0" borderId="0" xfId="0" applyFont="1" applyAlignment="1">
      <alignment horizontal="justify" vertical="top"/>
    </xf>
    <xf numFmtId="3" fontId="11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justify" vertical="top"/>
    </xf>
    <xf numFmtId="0" fontId="14" fillId="0" borderId="0" xfId="0" applyFont="1" applyAlignment="1">
      <alignment horizontal="center"/>
    </xf>
    <xf numFmtId="0" fontId="14" fillId="0" borderId="0" xfId="0" applyFont="1"/>
    <xf numFmtId="3" fontId="14" fillId="0" borderId="0" xfId="0" applyNumberFormat="1" applyFont="1"/>
    <xf numFmtId="171" fontId="10" fillId="0" borderId="0" xfId="0" applyNumberFormat="1" applyFont="1"/>
    <xf numFmtId="166" fontId="10" fillId="0" borderId="0" xfId="0" applyNumberFormat="1" applyFont="1"/>
    <xf numFmtId="167" fontId="10" fillId="0" borderId="0" xfId="13" applyNumberFormat="1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30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 wrapText="1"/>
    </xf>
    <xf numFmtId="167" fontId="11" fillId="0" borderId="0" xfId="0" applyNumberFormat="1" applyFont="1" applyAlignment="1">
      <alignment horizontal="right" wrapText="1"/>
    </xf>
    <xf numFmtId="170" fontId="4" fillId="0" borderId="0" xfId="0" applyNumberFormat="1" applyFont="1"/>
    <xf numFmtId="170" fontId="3" fillId="0" borderId="0" xfId="0" applyNumberFormat="1" applyFont="1"/>
    <xf numFmtId="170" fontId="11" fillId="0" borderId="0" xfId="0" applyNumberFormat="1" applyFont="1"/>
    <xf numFmtId="0" fontId="18" fillId="0" borderId="0" xfId="0" quotePrefix="1" applyFont="1" applyAlignment="1">
      <alignment vertical="top"/>
    </xf>
    <xf numFmtId="167" fontId="7" fillId="0" borderId="0" xfId="13" applyNumberFormat="1" applyFont="1" applyAlignment="1">
      <alignment horizontal="center" vertical="center"/>
    </xf>
    <xf numFmtId="168" fontId="10" fillId="0" borderId="0" xfId="0" quotePrefix="1" applyNumberFormat="1" applyFont="1" applyAlignment="1">
      <alignment horizontal="left"/>
    </xf>
    <xf numFmtId="168" fontId="10" fillId="0" borderId="0" xfId="0" applyNumberFormat="1" applyFont="1" applyAlignment="1">
      <alignment horizontal="right"/>
    </xf>
    <xf numFmtId="168" fontId="24" fillId="0" borderId="0" xfId="0" applyNumberFormat="1" applyFont="1"/>
    <xf numFmtId="175" fontId="10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167" fontId="10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top" wrapText="1"/>
    </xf>
    <xf numFmtId="167" fontId="10" fillId="0" borderId="0" xfId="0" applyNumberFormat="1" applyFont="1" applyAlignment="1">
      <alignment horizontal="right" vertical="top" wrapText="1"/>
    </xf>
    <xf numFmtId="0" fontId="24" fillId="0" borderId="0" xfId="0" applyFont="1"/>
    <xf numFmtId="0" fontId="10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top" wrapText="1"/>
    </xf>
    <xf numFmtId="3" fontId="15" fillId="0" borderId="0" xfId="0" applyNumberFormat="1" applyFont="1" applyAlignment="1">
      <alignment horizontal="center" wrapText="1"/>
    </xf>
    <xf numFmtId="3" fontId="10" fillId="0" borderId="0" xfId="0" applyNumberFormat="1" applyFont="1"/>
    <xf numFmtId="3" fontId="10" fillId="0" borderId="0" xfId="0" applyNumberFormat="1" applyFont="1" applyAlignment="1">
      <alignment horizontal="right" vertical="top" wrapText="1"/>
    </xf>
    <xf numFmtId="3" fontId="24" fillId="0" borderId="0" xfId="0" applyNumberFormat="1" applyFont="1"/>
    <xf numFmtId="3" fontId="24" fillId="0" borderId="0" xfId="0" applyNumberFormat="1" applyFont="1" applyAlignment="1">
      <alignment horizontal="right" vertical="top" wrapText="1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justify" vertical="top"/>
    </xf>
    <xf numFmtId="167" fontId="10" fillId="0" borderId="0" xfId="0" applyNumberFormat="1" applyFont="1"/>
    <xf numFmtId="0" fontId="10" fillId="0" borderId="0" xfId="0" applyFont="1" applyAlignment="1">
      <alignment horizontal="center"/>
    </xf>
    <xf numFmtId="3" fontId="15" fillId="0" borderId="0" xfId="0" applyNumberFormat="1" applyFont="1" applyAlignment="1">
      <alignment horizontal="right"/>
    </xf>
    <xf numFmtId="0" fontId="24" fillId="0" borderId="0" xfId="0" applyFont="1" applyAlignment="1">
      <alignment horizontal="left"/>
    </xf>
    <xf numFmtId="10" fontId="10" fillId="0" borderId="0" xfId="0" applyNumberFormat="1" applyFont="1"/>
    <xf numFmtId="10" fontId="10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10" fontId="15" fillId="0" borderId="0" xfId="0" applyNumberFormat="1" applyFont="1"/>
    <xf numFmtId="0" fontId="10" fillId="0" borderId="0" xfId="0" applyFont="1" applyAlignment="1">
      <alignment horizontal="right"/>
    </xf>
    <xf numFmtId="9" fontId="31" fillId="0" borderId="0" xfId="0" applyNumberFormat="1" applyFont="1"/>
    <xf numFmtId="0" fontId="32" fillId="0" borderId="0" xfId="0" applyFont="1"/>
    <xf numFmtId="3" fontId="10" fillId="0" borderId="0" xfId="0" applyNumberFormat="1" applyFont="1" applyAlignment="1">
      <alignment horizontal="center"/>
    </xf>
    <xf numFmtId="0" fontId="8" fillId="0" borderId="0" xfId="0" applyFont="1"/>
    <xf numFmtId="168" fontId="11" fillId="0" borderId="0" xfId="0" applyNumberFormat="1" applyFont="1"/>
    <xf numFmtId="0" fontId="11" fillId="0" borderId="0" xfId="0" applyFont="1" applyAlignment="1">
      <alignment vertical="top" wrapText="1"/>
    </xf>
    <xf numFmtId="178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168" fontId="10" fillId="0" borderId="0" xfId="0" applyNumberFormat="1" applyFont="1"/>
    <xf numFmtId="174" fontId="7" fillId="0" borderId="0" xfId="0" applyNumberFormat="1" applyFont="1" applyAlignment="1">
      <alignment horizontal="center"/>
    </xf>
    <xf numFmtId="167" fontId="10" fillId="0" borderId="0" xfId="13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174" fontId="10" fillId="0" borderId="0" xfId="0" applyNumberFormat="1" applyFont="1"/>
    <xf numFmtId="170" fontId="7" fillId="0" borderId="0" xfId="4" applyNumberFormat="1" applyFont="1" applyAlignment="1">
      <alignment horizontal="center" vertical="center" wrapText="1"/>
    </xf>
    <xf numFmtId="4" fontId="7" fillId="0" borderId="0" xfId="0" applyNumberFormat="1" applyFont="1"/>
    <xf numFmtId="0" fontId="7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3" fontId="4" fillId="0" borderId="0" xfId="4" applyNumberFormat="1" applyFont="1"/>
    <xf numFmtId="173" fontId="4" fillId="0" borderId="0" xfId="4" applyNumberFormat="1" applyFont="1"/>
    <xf numFmtId="166" fontId="10" fillId="0" borderId="0" xfId="4" applyNumberFormat="1"/>
    <xf numFmtId="172" fontId="4" fillId="0" borderId="0" xfId="4" applyNumberFormat="1" applyFont="1"/>
    <xf numFmtId="168" fontId="10" fillId="0" borderId="0" xfId="4" applyNumberFormat="1"/>
    <xf numFmtId="0" fontId="4" fillId="0" borderId="0" xfId="4" applyFont="1" applyAlignment="1">
      <alignment horizontal="justify" vertical="justify"/>
    </xf>
    <xf numFmtId="167" fontId="10" fillId="0" borderId="0" xfId="4" applyNumberFormat="1"/>
    <xf numFmtId="170" fontId="10" fillId="0" borderId="0" xfId="4" applyNumberFormat="1"/>
    <xf numFmtId="167" fontId="4" fillId="0" borderId="0" xfId="13" applyNumberFormat="1" applyFont="1" applyAlignment="1">
      <alignment horizontal="justify" vertical="justify"/>
    </xf>
    <xf numFmtId="0" fontId="4" fillId="0" borderId="0" xfId="4" applyFont="1" applyAlignment="1">
      <alignment horizontal="left"/>
    </xf>
    <xf numFmtId="168" fontId="4" fillId="0" borderId="0" xfId="4" applyNumberFormat="1" applyFont="1" applyAlignment="1">
      <alignment horizontal="right"/>
    </xf>
    <xf numFmtId="179" fontId="4" fillId="0" borderId="0" xfId="4" applyNumberFormat="1" applyFont="1"/>
    <xf numFmtId="0" fontId="15" fillId="0" borderId="0" xfId="4" applyFont="1"/>
    <xf numFmtId="165" fontId="11" fillId="0" borderId="0" xfId="4" applyNumberFormat="1" applyFont="1"/>
    <xf numFmtId="165" fontId="3" fillId="0" borderId="0" xfId="4" applyNumberFormat="1" applyFont="1"/>
    <xf numFmtId="168" fontId="4" fillId="0" borderId="0" xfId="4" applyNumberFormat="1" applyFont="1"/>
    <xf numFmtId="167" fontId="4" fillId="0" borderId="0" xfId="4" applyNumberFormat="1" applyFont="1"/>
    <xf numFmtId="0" fontId="34" fillId="0" borderId="0" xfId="4" applyFont="1"/>
    <xf numFmtId="177" fontId="3" fillId="0" borderId="0" xfId="4" applyNumberFormat="1" applyFont="1" applyAlignment="1">
      <alignment horizontal="right"/>
    </xf>
    <xf numFmtId="177" fontId="35" fillId="0" borderId="0" xfId="4" applyNumberFormat="1" applyFont="1" applyAlignment="1">
      <alignment horizontal="right"/>
    </xf>
    <xf numFmtId="177" fontId="3" fillId="0" borderId="0" xfId="4" applyNumberFormat="1" applyFont="1"/>
    <xf numFmtId="177" fontId="4" fillId="0" borderId="0" xfId="4" applyNumberFormat="1" applyFont="1"/>
    <xf numFmtId="0" fontId="10" fillId="0" borderId="0" xfId="4" applyAlignment="1">
      <alignment horizontal="left"/>
    </xf>
    <xf numFmtId="177" fontId="10" fillId="0" borderId="0" xfId="4" applyNumberFormat="1"/>
    <xf numFmtId="0" fontId="10" fillId="0" borderId="0" xfId="4" quotePrefix="1" applyAlignment="1">
      <alignment horizontal="left"/>
    </xf>
    <xf numFmtId="0" fontId="4" fillId="0" borderId="0" xfId="4" quotePrefix="1" applyFont="1" applyAlignment="1">
      <alignment horizontal="left"/>
    </xf>
    <xf numFmtId="0" fontId="10" fillId="0" borderId="0" xfId="4" applyAlignment="1">
      <alignment horizontal="center"/>
    </xf>
    <xf numFmtId="0" fontId="15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Alignment="1">
      <alignment horizontal="justify"/>
    </xf>
    <xf numFmtId="0" fontId="25" fillId="0" borderId="0" xfId="4" applyFont="1" applyAlignment="1">
      <alignment horizontal="center"/>
    </xf>
    <xf numFmtId="170" fontId="4" fillId="0" borderId="0" xfId="4" applyNumberFormat="1" applyFont="1" applyAlignment="1">
      <alignment horizontal="justify"/>
    </xf>
    <xf numFmtId="167" fontId="4" fillId="0" borderId="0" xfId="4" applyNumberFormat="1" applyFont="1" applyAlignment="1">
      <alignment horizontal="justify"/>
    </xf>
    <xf numFmtId="0" fontId="10" fillId="0" borderId="0" xfId="4" applyAlignment="1">
      <alignment horizontal="justify"/>
    </xf>
    <xf numFmtId="0" fontId="36" fillId="0" borderId="0" xfId="0" applyFont="1" applyAlignment="1">
      <alignment horizontal="center"/>
    </xf>
    <xf numFmtId="172" fontId="36" fillId="0" borderId="0" xfId="0" applyNumberFormat="1" applyFont="1" applyAlignment="1">
      <alignment horizontal="center"/>
    </xf>
    <xf numFmtId="2" fontId="0" fillId="0" borderId="0" xfId="0" applyNumberFormat="1"/>
    <xf numFmtId="10" fontId="0" fillId="0" borderId="0" xfId="14" applyNumberFormat="1" applyFont="1"/>
    <xf numFmtId="4" fontId="0" fillId="0" borderId="0" xfId="0" applyNumberFormat="1"/>
    <xf numFmtId="3" fontId="37" fillId="0" borderId="0" xfId="0" applyNumberFormat="1" applyFont="1" applyAlignment="1">
      <alignment horizontal="center"/>
    </xf>
    <xf numFmtId="3" fontId="30" fillId="0" borderId="0" xfId="0" applyNumberFormat="1" applyFont="1"/>
    <xf numFmtId="167" fontId="4" fillId="0" borderId="0" xfId="9" applyNumberFormat="1" applyFont="1"/>
    <xf numFmtId="168" fontId="10" fillId="0" borderId="0" xfId="4" applyNumberFormat="1" applyAlignment="1">
      <alignment horizontal="left"/>
    </xf>
    <xf numFmtId="167" fontId="4" fillId="0" borderId="0" xfId="9" applyNumberFormat="1" applyFont="1" applyAlignment="1">
      <alignment horizontal="justify"/>
    </xf>
    <xf numFmtId="167" fontId="19" fillId="0" borderId="0" xfId="9" applyNumberFormat="1" applyFont="1"/>
    <xf numFmtId="167" fontId="4" fillId="0" borderId="0" xfId="4" applyNumberFormat="1" applyFont="1" applyAlignment="1">
      <alignment horizontal="justify" vertical="justify"/>
    </xf>
    <xf numFmtId="180" fontId="4" fillId="0" borderId="0" xfId="4" applyNumberFormat="1" applyFont="1"/>
    <xf numFmtId="170" fontId="0" fillId="0" borderId="0" xfId="0" applyNumberFormat="1"/>
    <xf numFmtId="181" fontId="69" fillId="0" borderId="0" xfId="0" applyNumberFormat="1" applyFont="1" applyAlignment="1">
      <alignment horizontal="center"/>
    </xf>
    <xf numFmtId="181" fontId="0" fillId="0" borderId="0" xfId="0" applyNumberFormat="1"/>
    <xf numFmtId="181" fontId="69" fillId="0" borderId="5" xfId="0" applyNumberFormat="1" applyFont="1" applyBorder="1" applyAlignment="1">
      <alignment horizontal="center"/>
    </xf>
    <xf numFmtId="181" fontId="10" fillId="0" borderId="0" xfId="0" applyNumberFormat="1" applyFont="1"/>
    <xf numFmtId="181" fontId="7" fillId="0" borderId="0" xfId="0" applyNumberFormat="1" applyFont="1"/>
    <xf numFmtId="181" fontId="19" fillId="0" borderId="0" xfId="0" applyNumberFormat="1" applyFont="1" applyAlignment="1">
      <alignment horizontal="center"/>
    </xf>
    <xf numFmtId="181" fontId="4" fillId="0" borderId="0" xfId="0" applyNumberFormat="1" applyFont="1"/>
    <xf numFmtId="0" fontId="10" fillId="0" borderId="0" xfId="0" applyFont="1" applyAlignment="1">
      <alignment vertical="justify"/>
    </xf>
    <xf numFmtId="0" fontId="70" fillId="0" borderId="0" xfId="4" applyFont="1" applyAlignment="1">
      <alignment horizontal="center"/>
    </xf>
    <xf numFmtId="181" fontId="10" fillId="0" borderId="0" xfId="4" applyNumberFormat="1"/>
    <xf numFmtId="166" fontId="11" fillId="0" borderId="0" xfId="0" applyNumberFormat="1" applyFont="1"/>
    <xf numFmtId="181" fontId="19" fillId="0" borderId="0" xfId="0" applyNumberFormat="1" applyFont="1"/>
    <xf numFmtId="181" fontId="71" fillId="0" borderId="6" xfId="0" applyNumberFormat="1" applyFont="1" applyBorder="1" applyAlignment="1">
      <alignment horizontal="right"/>
    </xf>
    <xf numFmtId="181" fontId="68" fillId="0" borderId="0" xfId="0" applyNumberFormat="1" applyFont="1"/>
    <xf numFmtId="0" fontId="10" fillId="0" borderId="7" xfId="0" applyFont="1" applyBorder="1"/>
    <xf numFmtId="181" fontId="10" fillId="0" borderId="0" xfId="4" applyNumberFormat="1" applyAlignment="1">
      <alignment horizontal="left"/>
    </xf>
    <xf numFmtId="181" fontId="4" fillId="0" borderId="0" xfId="4" applyNumberFormat="1" applyFont="1" applyAlignment="1">
      <alignment horizontal="justify"/>
    </xf>
    <xf numFmtId="181" fontId="4" fillId="0" borderId="0" xfId="4" applyNumberFormat="1" applyFont="1"/>
    <xf numFmtId="167" fontId="0" fillId="0" borderId="0" xfId="9" applyNumberFormat="1" applyFont="1"/>
    <xf numFmtId="167" fontId="11" fillId="0" borderId="0" xfId="9" applyNumberFormat="1" applyFont="1"/>
    <xf numFmtId="181" fontId="19" fillId="0" borderId="5" xfId="0" applyNumberFormat="1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12" fillId="0" borderId="0" xfId="4" applyFont="1"/>
    <xf numFmtId="181" fontId="10" fillId="0" borderId="0" xfId="4" applyNumberFormat="1" applyAlignment="1">
      <alignment horizontal="center"/>
    </xf>
    <xf numFmtId="181" fontId="3" fillId="0" borderId="0" xfId="4" applyNumberFormat="1" applyFont="1"/>
    <xf numFmtId="0" fontId="9" fillId="0" borderId="0" xfId="4" applyFont="1"/>
    <xf numFmtId="166" fontId="4" fillId="0" borderId="0" xfId="4" applyNumberFormat="1" applyFont="1"/>
    <xf numFmtId="0" fontId="72" fillId="0" borderId="0" xfId="4" quotePrefix="1" applyFont="1" applyAlignment="1">
      <alignment horizontal="left" vertical="center"/>
    </xf>
    <xf numFmtId="181" fontId="72" fillId="0" borderId="0" xfId="4" quotePrefix="1" applyNumberFormat="1" applyFont="1" applyAlignment="1">
      <alignment horizontal="left" vertical="center"/>
    </xf>
    <xf numFmtId="0" fontId="11" fillId="0" borderId="0" xfId="4" applyFont="1"/>
    <xf numFmtId="0" fontId="26" fillId="0" borderId="0" xfId="4" applyFont="1"/>
    <xf numFmtId="0" fontId="19" fillId="0" borderId="0" xfId="4" applyFont="1"/>
    <xf numFmtId="3" fontId="7" fillId="0" borderId="0" xfId="4" applyNumberFormat="1" applyFont="1"/>
    <xf numFmtId="0" fontId="28" fillId="0" borderId="0" xfId="4" applyFont="1"/>
    <xf numFmtId="3" fontId="19" fillId="0" borderId="0" xfId="4" applyNumberFormat="1" applyFont="1"/>
    <xf numFmtId="167" fontId="0" fillId="0" borderId="0" xfId="10" applyNumberFormat="1" applyFont="1"/>
    <xf numFmtId="3" fontId="10" fillId="0" borderId="9" xfId="4" applyNumberFormat="1" applyBorder="1"/>
    <xf numFmtId="0" fontId="10" fillId="0" borderId="6" xfId="4" applyBorder="1"/>
    <xf numFmtId="4" fontId="10" fillId="0" borderId="0" xfId="4" applyNumberFormat="1"/>
    <xf numFmtId="3" fontId="7" fillId="0" borderId="0" xfId="4" applyNumberFormat="1" applyFont="1" applyAlignment="1">
      <alignment horizontal="center"/>
    </xf>
    <xf numFmtId="165" fontId="7" fillId="0" borderId="0" xfId="4" applyNumberFormat="1" applyFont="1" applyAlignment="1">
      <alignment horizontal="center"/>
    </xf>
    <xf numFmtId="167" fontId="0" fillId="0" borderId="0" xfId="14" applyNumberFormat="1" applyFont="1"/>
    <xf numFmtId="10" fontId="0" fillId="0" borderId="0" xfId="10" applyNumberFormat="1" applyFont="1"/>
    <xf numFmtId="0" fontId="19" fillId="0" borderId="0" xfId="4" applyFont="1" applyAlignment="1">
      <alignment horizontal="left"/>
    </xf>
    <xf numFmtId="181" fontId="19" fillId="0" borderId="0" xfId="4" applyNumberFormat="1" applyFont="1" applyAlignment="1">
      <alignment horizontal="center"/>
    </xf>
    <xf numFmtId="4" fontId="19" fillId="0" borderId="0" xfId="4" applyNumberFormat="1" applyFont="1" applyAlignment="1">
      <alignment horizontal="center"/>
    </xf>
    <xf numFmtId="3" fontId="73" fillId="0" borderId="0" xfId="0" applyNumberFormat="1" applyFont="1"/>
    <xf numFmtId="181" fontId="7" fillId="0" borderId="0" xfId="4" applyNumberFormat="1" applyFont="1"/>
    <xf numFmtId="181" fontId="19" fillId="0" borderId="0" xfId="4" applyNumberFormat="1" applyFont="1"/>
    <xf numFmtId="0" fontId="40" fillId="0" borderId="0" xfId="0" applyFont="1"/>
    <xf numFmtId="0" fontId="74" fillId="0" borderId="0" xfId="0" applyFont="1"/>
    <xf numFmtId="0" fontId="74" fillId="0" borderId="0" xfId="0" applyFont="1" applyAlignment="1">
      <alignment vertical="center"/>
    </xf>
    <xf numFmtId="0" fontId="75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181" fontId="78" fillId="0" borderId="0" xfId="4" applyNumberFormat="1" applyFont="1" applyAlignment="1">
      <alignment horizontal="center"/>
    </xf>
    <xf numFmtId="0" fontId="40" fillId="0" borderId="5" xfId="4" applyFont="1" applyBorder="1" applyAlignment="1">
      <alignment horizontal="left"/>
    </xf>
    <xf numFmtId="0" fontId="40" fillId="0" borderId="5" xfId="4" applyFont="1" applyBorder="1" applyAlignment="1">
      <alignment horizontal="left" vertical="center"/>
    </xf>
    <xf numFmtId="0" fontId="40" fillId="0" borderId="0" xfId="4" applyFont="1" applyAlignment="1">
      <alignment horizontal="left"/>
    </xf>
    <xf numFmtId="181" fontId="79" fillId="0" borderId="0" xfId="4" applyNumberFormat="1" applyFont="1" applyAlignment="1">
      <alignment horizontal="center"/>
    </xf>
    <xf numFmtId="0" fontId="80" fillId="0" borderId="0" xfId="0" applyFont="1" applyAlignment="1">
      <alignment horizontal="center"/>
    </xf>
    <xf numFmtId="181" fontId="78" fillId="0" borderId="0" xfId="0" applyNumberFormat="1" applyFont="1" applyAlignment="1">
      <alignment horizontal="center"/>
    </xf>
    <xf numFmtId="0" fontId="40" fillId="0" borderId="5" xfId="0" applyFont="1" applyBorder="1" applyAlignment="1">
      <alignment horizontal="center"/>
    </xf>
    <xf numFmtId="167" fontId="40" fillId="0" borderId="10" xfId="0" applyNumberFormat="1" applyFont="1" applyBorder="1" applyAlignment="1">
      <alignment horizontal="center"/>
    </xf>
    <xf numFmtId="181" fontId="40" fillId="0" borderId="5" xfId="0" applyNumberFormat="1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0" xfId="0" applyFont="1" applyAlignment="1">
      <alignment horizontal="center"/>
    </xf>
    <xf numFmtId="181" fontId="40" fillId="0" borderId="0" xfId="0" applyNumberFormat="1" applyFont="1" applyAlignment="1">
      <alignment horizontal="center"/>
    </xf>
    <xf numFmtId="0" fontId="81" fillId="0" borderId="0" xfId="0" applyFont="1" applyAlignment="1">
      <alignment horizontal="center"/>
    </xf>
    <xf numFmtId="181" fontId="79" fillId="0" borderId="0" xfId="0" applyNumberFormat="1" applyFont="1" applyAlignment="1">
      <alignment horizontal="center"/>
    </xf>
    <xf numFmtId="167" fontId="40" fillId="0" borderId="0" xfId="9" applyNumberFormat="1" applyFont="1" applyAlignment="1">
      <alignment horizontal="center" vertical="center" wrapText="1"/>
    </xf>
    <xf numFmtId="166" fontId="43" fillId="0" borderId="0" xfId="0" applyNumberFormat="1" applyFont="1" applyAlignment="1">
      <alignment horizontal="center"/>
    </xf>
    <xf numFmtId="0" fontId="80" fillId="0" borderId="6" xfId="0" applyFont="1" applyBorder="1" applyAlignment="1">
      <alignment horizontal="center"/>
    </xf>
    <xf numFmtId="166" fontId="78" fillId="0" borderId="0" xfId="0" applyNumberFormat="1" applyFont="1" applyAlignment="1">
      <alignment horizontal="center"/>
    </xf>
    <xf numFmtId="166" fontId="40" fillId="0" borderId="11" xfId="0" applyNumberFormat="1" applyFont="1" applyBorder="1" applyAlignment="1">
      <alignment horizontal="center"/>
    </xf>
    <xf numFmtId="166" fontId="40" fillId="0" borderId="0" xfId="0" applyNumberFormat="1" applyFont="1" applyAlignment="1">
      <alignment horizontal="center"/>
    </xf>
    <xf numFmtId="0" fontId="45" fillId="0" borderId="0" xfId="0" applyFont="1"/>
    <xf numFmtId="183" fontId="78" fillId="0" borderId="12" xfId="0" applyNumberFormat="1" applyFont="1" applyBorder="1" applyAlignment="1">
      <alignment horizontal="center"/>
    </xf>
    <xf numFmtId="165" fontId="40" fillId="0" borderId="0" xfId="0" applyNumberFormat="1" applyFont="1"/>
    <xf numFmtId="0" fontId="47" fillId="0" borderId="0" xfId="0" applyFont="1"/>
    <xf numFmtId="0" fontId="40" fillId="0" borderId="13" xfId="0" applyFont="1" applyBorder="1" applyAlignment="1">
      <alignment horizontal="center"/>
    </xf>
    <xf numFmtId="183" fontId="40" fillId="0" borderId="11" xfId="0" applyNumberFormat="1" applyFont="1" applyBorder="1" applyAlignment="1">
      <alignment horizontal="center"/>
    </xf>
    <xf numFmtId="167" fontId="40" fillId="0" borderId="0" xfId="9" applyNumberFormat="1" applyFont="1" applyAlignment="1">
      <alignment horizontal="center"/>
    </xf>
    <xf numFmtId="0" fontId="49" fillId="0" borderId="0" xfId="0" applyFont="1"/>
    <xf numFmtId="0" fontId="40" fillId="0" borderId="5" xfId="0" applyFont="1" applyBorder="1" applyAlignment="1">
      <alignment horizontal="left"/>
    </xf>
    <xf numFmtId="0" fontId="80" fillId="0" borderId="0" xfId="0" applyFont="1" applyAlignment="1">
      <alignment horizontal="left"/>
    </xf>
    <xf numFmtId="0" fontId="40" fillId="0" borderId="11" xfId="0" applyFont="1" applyBorder="1" applyAlignment="1">
      <alignment horizontal="left"/>
    </xf>
    <xf numFmtId="0" fontId="80" fillId="0" borderId="0" xfId="4" applyFont="1" applyAlignment="1">
      <alignment horizontal="left"/>
    </xf>
    <xf numFmtId="181" fontId="40" fillId="0" borderId="5" xfId="4" applyNumberFormat="1" applyFont="1" applyBorder="1" applyAlignment="1">
      <alignment horizontal="center"/>
    </xf>
    <xf numFmtId="0" fontId="40" fillId="0" borderId="11" xfId="4" applyFont="1" applyBorder="1" applyAlignment="1">
      <alignment horizontal="left"/>
    </xf>
    <xf numFmtId="0" fontId="81" fillId="0" borderId="0" xfId="4" applyFont="1" applyAlignment="1">
      <alignment horizontal="left"/>
    </xf>
    <xf numFmtId="167" fontId="78" fillId="0" borderId="0" xfId="0" applyNumberFormat="1" applyFont="1" applyAlignment="1">
      <alignment horizontal="center"/>
    </xf>
    <xf numFmtId="167" fontId="40" fillId="0" borderId="5" xfId="0" applyNumberFormat="1" applyFont="1" applyBorder="1" applyAlignment="1">
      <alignment horizontal="center"/>
    </xf>
    <xf numFmtId="166" fontId="40" fillId="0" borderId="5" xfId="0" applyNumberFormat="1" applyFont="1" applyBorder="1" applyAlignment="1">
      <alignment horizontal="center"/>
    </xf>
    <xf numFmtId="4" fontId="40" fillId="0" borderId="5" xfId="4" applyNumberFormat="1" applyFont="1" applyBorder="1" applyAlignment="1">
      <alignment horizontal="center"/>
    </xf>
    <xf numFmtId="181" fontId="40" fillId="0" borderId="11" xfId="4" applyNumberFormat="1" applyFont="1" applyBorder="1" applyAlignment="1">
      <alignment horizontal="center"/>
    </xf>
    <xf numFmtId="0" fontId="53" fillId="0" borderId="0" xfId="1" quotePrefix="1" applyFont="1" applyAlignment="1" applyProtection="1"/>
    <xf numFmtId="0" fontId="50" fillId="0" borderId="0" xfId="0" applyFont="1" applyAlignment="1">
      <alignment horizontal="left"/>
    </xf>
    <xf numFmtId="0" fontId="40" fillId="0" borderId="5" xfId="0" applyFont="1" applyBorder="1" applyAlignment="1">
      <alignment horizontal="left" vertical="center" wrapText="1"/>
    </xf>
    <xf numFmtId="167" fontId="40" fillId="0" borderId="11" xfId="0" applyNumberFormat="1" applyFont="1" applyBorder="1" applyAlignment="1">
      <alignment horizontal="center"/>
    </xf>
    <xf numFmtId="0" fontId="82" fillId="0" borderId="13" xfId="0" applyFont="1" applyBorder="1"/>
    <xf numFmtId="0" fontId="43" fillId="0" borderId="0" xfId="0" applyFont="1" applyAlignment="1">
      <alignment horizontal="left"/>
    </xf>
    <xf numFmtId="170" fontId="43" fillId="0" borderId="0" xfId="0" quotePrefix="1" applyNumberFormat="1" applyFont="1" applyAlignment="1">
      <alignment horizontal="left" vertical="top" wrapText="1"/>
    </xf>
    <xf numFmtId="170" fontId="43" fillId="0" borderId="0" xfId="0" applyNumberFormat="1" applyFont="1" applyAlignment="1">
      <alignment horizontal="right" vertical="top" wrapText="1"/>
    </xf>
    <xf numFmtId="181" fontId="40" fillId="0" borderId="0" xfId="0" applyNumberFormat="1" applyFont="1"/>
    <xf numFmtId="0" fontId="40" fillId="0" borderId="0" xfId="0" applyFont="1" applyAlignment="1">
      <alignment horizontal="left"/>
    </xf>
    <xf numFmtId="0" fontId="43" fillId="0" borderId="0" xfId="0" quotePrefix="1" applyFont="1" applyAlignment="1">
      <alignment horizontal="left"/>
    </xf>
    <xf numFmtId="165" fontId="43" fillId="0" borderId="0" xfId="0" applyNumberFormat="1" applyFont="1" applyAlignment="1">
      <alignment horizontal="center"/>
    </xf>
    <xf numFmtId="3" fontId="43" fillId="0" borderId="0" xfId="0" applyNumberFormat="1" applyFont="1" applyAlignment="1">
      <alignment horizontal="right" vertical="top" wrapText="1"/>
    </xf>
    <xf numFmtId="170" fontId="43" fillId="0" borderId="0" xfId="0" applyNumberFormat="1" applyFont="1"/>
    <xf numFmtId="181" fontId="40" fillId="0" borderId="14" xfId="0" applyNumberFormat="1" applyFont="1" applyBorder="1" applyAlignment="1">
      <alignment horizontal="center"/>
    </xf>
    <xf numFmtId="168" fontId="43" fillId="0" borderId="0" xfId="0" quotePrefix="1" applyNumberFormat="1" applyFont="1" applyAlignment="1">
      <alignment horizontal="left"/>
    </xf>
    <xf numFmtId="168" fontId="43" fillId="0" borderId="0" xfId="0" applyNumberFormat="1" applyFont="1" applyAlignment="1">
      <alignment horizontal="right"/>
    </xf>
    <xf numFmtId="168" fontId="43" fillId="0" borderId="0" xfId="0" applyNumberFormat="1" applyFont="1" applyAlignment="1">
      <alignment horizontal="center"/>
    </xf>
    <xf numFmtId="0" fontId="43" fillId="0" borderId="0" xfId="0" applyFont="1"/>
    <xf numFmtId="174" fontId="43" fillId="0" borderId="0" xfId="0" applyNumberFormat="1" applyFont="1" applyAlignment="1">
      <alignment horizontal="center"/>
    </xf>
    <xf numFmtId="0" fontId="81" fillId="3" borderId="3" xfId="0" applyFont="1" applyFill="1" applyBorder="1" applyAlignment="1">
      <alignment horizontal="center" vertical="center" wrapText="1"/>
    </xf>
    <xf numFmtId="0" fontId="83" fillId="3" borderId="5" xfId="0" applyFont="1" applyFill="1" applyBorder="1" applyAlignment="1">
      <alignment horizontal="center" vertical="center" wrapText="1"/>
    </xf>
    <xf numFmtId="0" fontId="83" fillId="3" borderId="11" xfId="4" applyFont="1" applyFill="1" applyBorder="1" applyAlignment="1">
      <alignment horizontal="center" vertical="center" wrapText="1"/>
    </xf>
    <xf numFmtId="0" fontId="83" fillId="3" borderId="5" xfId="4" applyFont="1" applyFill="1" applyBorder="1" applyAlignment="1">
      <alignment horizontal="center" vertical="center" wrapText="1"/>
    </xf>
    <xf numFmtId="0" fontId="81" fillId="3" borderId="14" xfId="4" applyFont="1" applyFill="1" applyBorder="1" applyAlignment="1">
      <alignment horizontal="center"/>
    </xf>
    <xf numFmtId="0" fontId="81" fillId="3" borderId="5" xfId="0" applyFont="1" applyFill="1" applyBorder="1" applyAlignment="1">
      <alignment horizontal="center" vertical="center" wrapText="1"/>
    </xf>
    <xf numFmtId="0" fontId="81" fillId="3" borderId="5" xfId="0" applyFont="1" applyFill="1" applyBorder="1" applyAlignment="1">
      <alignment horizontal="center"/>
    </xf>
    <xf numFmtId="0" fontId="81" fillId="3" borderId="5" xfId="0" applyFont="1" applyFill="1" applyBorder="1" applyAlignment="1">
      <alignment horizontal="center" vertical="center"/>
    </xf>
    <xf numFmtId="0" fontId="81" fillId="3" borderId="11" xfId="0" applyFont="1" applyFill="1" applyBorder="1" applyAlignment="1">
      <alignment horizontal="center" vertical="center" wrapText="1"/>
    </xf>
    <xf numFmtId="174" fontId="40" fillId="0" borderId="0" xfId="0" applyNumberFormat="1" applyFont="1" applyAlignment="1">
      <alignment horizontal="center"/>
    </xf>
    <xf numFmtId="0" fontId="81" fillId="3" borderId="14" xfId="0" applyFont="1" applyFill="1" applyBorder="1" applyAlignment="1">
      <alignment horizontal="center" vertical="center" wrapText="1"/>
    </xf>
    <xf numFmtId="167" fontId="40" fillId="0" borderId="5" xfId="9" applyNumberFormat="1" applyFont="1" applyBorder="1" applyAlignment="1">
      <alignment horizontal="center"/>
    </xf>
    <xf numFmtId="183" fontId="40" fillId="0" borderId="5" xfId="0" applyNumberFormat="1" applyFont="1" applyBorder="1" applyAlignment="1">
      <alignment horizontal="right"/>
    </xf>
    <xf numFmtId="183" fontId="40" fillId="0" borderId="18" xfId="0" applyNumberFormat="1" applyFont="1" applyBorder="1" applyAlignment="1">
      <alignment horizontal="right"/>
    </xf>
    <xf numFmtId="183" fontId="40" fillId="0" borderId="17" xfId="0" applyNumberFormat="1" applyFont="1" applyBorder="1" applyAlignment="1">
      <alignment horizontal="right"/>
    </xf>
    <xf numFmtId="183" fontId="40" fillId="0" borderId="14" xfId="0" applyNumberFormat="1" applyFont="1" applyBorder="1" applyAlignment="1">
      <alignment horizontal="right"/>
    </xf>
    <xf numFmtId="0" fontId="43" fillId="0" borderId="1" xfId="0" applyFont="1" applyBorder="1"/>
    <xf numFmtId="3" fontId="43" fillId="0" borderId="0" xfId="0" applyNumberFormat="1" applyFont="1"/>
    <xf numFmtId="0" fontId="83" fillId="3" borderId="17" xfId="0" applyFont="1" applyFill="1" applyBorder="1" applyAlignment="1">
      <alignment horizontal="center" vertical="center" wrapText="1"/>
    </xf>
    <xf numFmtId="0" fontId="40" fillId="0" borderId="12" xfId="4" applyFont="1" applyBorder="1"/>
    <xf numFmtId="0" fontId="40" fillId="0" borderId="0" xfId="4" applyFont="1"/>
    <xf numFmtId="183" fontId="40" fillId="0" borderId="11" xfId="0" applyNumberFormat="1" applyFont="1" applyBorder="1" applyAlignment="1">
      <alignment horizontal="right"/>
    </xf>
    <xf numFmtId="0" fontId="40" fillId="0" borderId="12" xfId="0" applyFont="1" applyBorder="1" applyAlignment="1">
      <alignment horizontal="center"/>
    </xf>
    <xf numFmtId="4" fontId="40" fillId="0" borderId="0" xfId="0" applyNumberFormat="1" applyFont="1" applyAlignment="1">
      <alignment horizontal="center"/>
    </xf>
    <xf numFmtId="0" fontId="81" fillId="3" borderId="17" xfId="0" applyFont="1" applyFill="1" applyBorder="1" applyAlignment="1">
      <alignment horizontal="center" vertical="center" wrapText="1"/>
    </xf>
    <xf numFmtId="168" fontId="43" fillId="0" borderId="0" xfId="4" applyNumberFormat="1" applyFont="1" applyAlignment="1">
      <alignment horizontal="center" vertical="center" wrapText="1"/>
    </xf>
    <xf numFmtId="181" fontId="40" fillId="0" borderId="0" xfId="4" applyNumberFormat="1" applyFont="1"/>
    <xf numFmtId="0" fontId="80" fillId="0" borderId="0" xfId="4" applyFont="1" applyAlignment="1">
      <alignment horizontal="center"/>
    </xf>
    <xf numFmtId="180" fontId="43" fillId="0" borderId="0" xfId="4" applyNumberFormat="1" applyFont="1" applyAlignment="1">
      <alignment horizontal="center" vertical="center" wrapText="1"/>
    </xf>
    <xf numFmtId="0" fontId="40" fillId="0" borderId="5" xfId="4" applyFont="1" applyBorder="1" applyAlignment="1">
      <alignment horizontal="center"/>
    </xf>
    <xf numFmtId="0" fontId="40" fillId="0" borderId="11" xfId="4" applyFont="1" applyBorder="1" applyAlignment="1">
      <alignment horizontal="center"/>
    </xf>
    <xf numFmtId="165" fontId="56" fillId="0" borderId="0" xfId="4" applyNumberFormat="1" applyFont="1"/>
    <xf numFmtId="0" fontId="43" fillId="0" borderId="0" xfId="4" applyFont="1" applyAlignment="1">
      <alignment horizontal="center"/>
    </xf>
    <xf numFmtId="170" fontId="43" fillId="0" borderId="0" xfId="4" applyNumberFormat="1" applyFont="1" applyAlignment="1">
      <alignment horizontal="center" vertical="center" wrapText="1"/>
    </xf>
    <xf numFmtId="170" fontId="43" fillId="0" borderId="0" xfId="11" applyNumberFormat="1" applyFont="1" applyAlignment="1">
      <alignment horizontal="center" vertical="center" wrapText="1"/>
    </xf>
    <xf numFmtId="0" fontId="83" fillId="3" borderId="20" xfId="4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horizontal="center"/>
    </xf>
    <xf numFmtId="177" fontId="43" fillId="0" borderId="0" xfId="4" applyNumberFormat="1" applyFont="1" applyAlignment="1">
      <alignment horizontal="center" vertical="center" wrapText="1"/>
    </xf>
    <xf numFmtId="0" fontId="43" fillId="0" borderId="0" xfId="4" applyFont="1" applyAlignment="1">
      <alignment horizontal="center" vertical="center" wrapText="1"/>
    </xf>
    <xf numFmtId="169" fontId="43" fillId="0" borderId="0" xfId="4" applyNumberFormat="1" applyFont="1" applyAlignment="1">
      <alignment horizontal="center" vertical="center" wrapText="1"/>
    </xf>
    <xf numFmtId="3" fontId="43" fillId="0" borderId="0" xfId="0" applyNumberFormat="1" applyFont="1" applyAlignment="1">
      <alignment horizontal="center"/>
    </xf>
    <xf numFmtId="0" fontId="40" fillId="0" borderId="11" xfId="0" applyFont="1" applyBorder="1"/>
    <xf numFmtId="0" fontId="80" fillId="0" borderId="0" xfId="0" applyFont="1"/>
    <xf numFmtId="0" fontId="43" fillId="0" borderId="4" xfId="0" applyFont="1" applyBorder="1"/>
    <xf numFmtId="3" fontId="43" fillId="2" borderId="4" xfId="0" applyNumberFormat="1" applyFont="1" applyFill="1" applyBorder="1" applyAlignment="1">
      <alignment horizontal="center"/>
    </xf>
    <xf numFmtId="3" fontId="43" fillId="2" borderId="4" xfId="0" applyNumberFormat="1" applyFont="1" applyFill="1" applyBorder="1" applyAlignment="1">
      <alignment horizontal="right"/>
    </xf>
    <xf numFmtId="3" fontId="43" fillId="2" borderId="0" xfId="0" applyNumberFormat="1" applyFont="1" applyFill="1" applyAlignment="1">
      <alignment horizontal="center"/>
    </xf>
    <xf numFmtId="9" fontId="43" fillId="0" borderId="5" xfId="9" applyFont="1" applyBorder="1" applyAlignment="1">
      <alignment horizontal="center"/>
    </xf>
    <xf numFmtId="0" fontId="83" fillId="3" borderId="20" xfId="0" applyFont="1" applyFill="1" applyBorder="1" applyAlignment="1">
      <alignment horizontal="center" vertical="center" wrapText="1"/>
    </xf>
    <xf numFmtId="10" fontId="40" fillId="0" borderId="5" xfId="9" applyNumberFormat="1" applyFont="1" applyBorder="1" applyAlignment="1">
      <alignment horizontal="center"/>
    </xf>
    <xf numFmtId="165" fontId="57" fillId="0" borderId="0" xfId="4" applyNumberFormat="1" applyFont="1" applyAlignment="1">
      <alignment horizontal="center"/>
    </xf>
    <xf numFmtId="0" fontId="81" fillId="3" borderId="5" xfId="4" applyFont="1" applyFill="1" applyBorder="1" applyAlignment="1">
      <alignment horizontal="center"/>
    </xf>
    <xf numFmtId="0" fontId="43" fillId="0" borderId="1" xfId="4" applyFont="1" applyBorder="1" applyAlignment="1">
      <alignment horizontal="left"/>
    </xf>
    <xf numFmtId="3" fontId="43" fillId="0" borderId="1" xfId="4" applyNumberFormat="1" applyFont="1" applyBorder="1" applyAlignment="1">
      <alignment horizontal="right"/>
    </xf>
    <xf numFmtId="165" fontId="43" fillId="0" borderId="1" xfId="4" applyNumberFormat="1" applyFont="1" applyBorder="1" applyAlignment="1">
      <alignment horizontal="right"/>
    </xf>
    <xf numFmtId="0" fontId="83" fillId="3" borderId="17" xfId="4" applyFont="1" applyFill="1" applyBorder="1" applyAlignment="1">
      <alignment horizontal="center" vertical="center" wrapText="1"/>
    </xf>
    <xf numFmtId="3" fontId="43" fillId="0" borderId="0" xfId="4" applyNumberFormat="1" applyFont="1" applyAlignment="1">
      <alignment horizontal="center" vertical="center"/>
    </xf>
    <xf numFmtId="9" fontId="43" fillId="0" borderId="0" xfId="14" applyFont="1" applyAlignment="1">
      <alignment vertical="center"/>
    </xf>
    <xf numFmtId="0" fontId="0" fillId="0" borderId="21" xfId="0" applyBorder="1"/>
    <xf numFmtId="0" fontId="0" fillId="0" borderId="6" xfId="0" applyBorder="1"/>
    <xf numFmtId="1" fontId="54" fillId="4" borderId="0" xfId="6" applyNumberFormat="1" applyFont="1" applyFill="1" applyAlignment="1">
      <alignment horizontal="center"/>
    </xf>
    <xf numFmtId="2" fontId="54" fillId="4" borderId="0" xfId="6" applyNumberFormat="1" applyFont="1" applyFill="1" applyAlignment="1">
      <alignment horizontal="center"/>
    </xf>
    <xf numFmtId="0" fontId="40" fillId="4" borderId="0" xfId="6" applyFont="1" applyFill="1"/>
    <xf numFmtId="0" fontId="54" fillId="4" borderId="8" xfId="8" applyFont="1" applyFill="1" applyBorder="1" applyAlignment="1">
      <alignment vertical="center" wrapText="1"/>
    </xf>
    <xf numFmtId="165" fontId="54" fillId="4" borderId="0" xfId="6" applyNumberFormat="1" applyFont="1" applyFill="1" applyAlignment="1">
      <alignment horizontal="center" vertical="center"/>
    </xf>
    <xf numFmtId="165" fontId="54" fillId="4" borderId="8" xfId="6" applyNumberFormat="1" applyFont="1" applyFill="1" applyBorder="1" applyAlignment="1">
      <alignment horizontal="center" vertical="center"/>
    </xf>
    <xf numFmtId="0" fontId="54" fillId="4" borderId="0" xfId="8" applyFont="1" applyFill="1" applyAlignment="1">
      <alignment vertical="center" wrapText="1"/>
    </xf>
    <xf numFmtId="165" fontId="58" fillId="4" borderId="0" xfId="6" applyNumberFormat="1" applyFont="1" applyFill="1" applyAlignment="1">
      <alignment horizontal="center" vertical="center"/>
    </xf>
    <xf numFmtId="0" fontId="84" fillId="4" borderId="0" xfId="6" applyFont="1" applyFill="1" applyAlignment="1">
      <alignment horizontal="left" vertical="center"/>
    </xf>
    <xf numFmtId="165" fontId="54" fillId="4" borderId="7" xfId="6" applyNumberFormat="1" applyFont="1" applyFill="1" applyBorder="1" applyAlignment="1">
      <alignment horizontal="center" vertical="center"/>
    </xf>
    <xf numFmtId="0" fontId="81" fillId="3" borderId="0" xfId="6" applyFont="1" applyFill="1" applyAlignment="1">
      <alignment horizontal="center" vertical="center"/>
    </xf>
    <xf numFmtId="0" fontId="81" fillId="3" borderId="22" xfId="6" applyFont="1" applyFill="1" applyBorder="1" applyAlignment="1">
      <alignment horizontal="center" vertical="center"/>
    </xf>
    <xf numFmtId="3" fontId="43" fillId="0" borderId="0" xfId="4" applyNumberFormat="1" applyFont="1" applyAlignment="1">
      <alignment horizontal="right"/>
    </xf>
    <xf numFmtId="0" fontId="83" fillId="3" borderId="0" xfId="4" applyFont="1" applyFill="1" applyAlignment="1">
      <alignment horizontal="center" vertical="center" wrapText="1"/>
    </xf>
    <xf numFmtId="0" fontId="83" fillId="3" borderId="13" xfId="4" applyFont="1" applyFill="1" applyBorder="1" applyAlignment="1">
      <alignment horizontal="center" vertical="center" wrapText="1"/>
    </xf>
    <xf numFmtId="165" fontId="40" fillId="0" borderId="5" xfId="4" applyNumberFormat="1" applyFont="1" applyBorder="1" applyAlignment="1">
      <alignment horizontal="center"/>
    </xf>
    <xf numFmtId="0" fontId="45" fillId="4" borderId="0" xfId="6" applyFont="1" applyFill="1" applyAlignment="1">
      <alignment horizontal="left" vertical="center"/>
    </xf>
    <xf numFmtId="0" fontId="81" fillId="3" borderId="23" xfId="6" applyFont="1" applyFill="1" applyBorder="1" applyAlignment="1">
      <alignment horizontal="center" vertical="center"/>
    </xf>
    <xf numFmtId="0" fontId="40" fillId="4" borderId="0" xfId="8" applyFont="1" applyFill="1" applyAlignment="1">
      <alignment vertical="center" wrapText="1"/>
    </xf>
    <xf numFmtId="0" fontId="40" fillId="4" borderId="0" xfId="6" applyFont="1" applyFill="1" applyAlignment="1">
      <alignment horizontal="left" vertical="center"/>
    </xf>
    <xf numFmtId="0" fontId="59" fillId="4" borderId="0" xfId="8" applyFont="1" applyFill="1" applyAlignment="1">
      <alignment vertical="center" wrapText="1"/>
    </xf>
    <xf numFmtId="181" fontId="71" fillId="0" borderId="0" xfId="0" applyNumberFormat="1" applyFont="1" applyAlignment="1">
      <alignment horizontal="right"/>
    </xf>
    <xf numFmtId="1" fontId="10" fillId="0" borderId="0" xfId="4" applyNumberFormat="1"/>
    <xf numFmtId="182" fontId="4" fillId="0" borderId="0" xfId="0" applyNumberFormat="1" applyFont="1"/>
    <xf numFmtId="0" fontId="83" fillId="3" borderId="29" xfId="0" applyFont="1" applyFill="1" applyBorder="1" applyAlignment="1">
      <alignment horizontal="center" vertical="center" wrapText="1"/>
    </xf>
    <xf numFmtId="170" fontId="10" fillId="0" borderId="21" xfId="0" applyNumberFormat="1" applyFont="1" applyBorder="1"/>
    <xf numFmtId="3" fontId="79" fillId="0" borderId="5" xfId="4" applyNumberFormat="1" applyFont="1" applyBorder="1" applyAlignment="1">
      <alignment horizontal="center"/>
    </xf>
    <xf numFmtId="3" fontId="79" fillId="0" borderId="0" xfId="4" applyNumberFormat="1" applyFont="1" applyAlignment="1">
      <alignment horizontal="center"/>
    </xf>
    <xf numFmtId="3" fontId="40" fillId="0" borderId="10" xfId="0" applyNumberFormat="1" applyFont="1" applyBorder="1" applyAlignment="1">
      <alignment horizontal="center"/>
    </xf>
    <xf numFmtId="3" fontId="40" fillId="0" borderId="0" xfId="0" applyNumberFormat="1" applyFont="1" applyAlignment="1">
      <alignment horizontal="center"/>
    </xf>
    <xf numFmtId="3" fontId="40" fillId="0" borderId="5" xfId="0" applyNumberFormat="1" applyFont="1" applyBorder="1" applyAlignment="1">
      <alignment horizontal="center"/>
    </xf>
    <xf numFmtId="3" fontId="79" fillId="0" borderId="5" xfId="0" applyNumberFormat="1" applyFont="1" applyBorder="1" applyAlignment="1">
      <alignment horizontal="center"/>
    </xf>
    <xf numFmtId="3" fontId="40" fillId="0" borderId="0" xfId="4" applyNumberFormat="1" applyFont="1" applyAlignment="1">
      <alignment horizontal="center"/>
    </xf>
    <xf numFmtId="3" fontId="40" fillId="0" borderId="5" xfId="4" applyNumberFormat="1" applyFont="1" applyBorder="1" applyAlignment="1">
      <alignment horizontal="center"/>
    </xf>
    <xf numFmtId="3" fontId="40" fillId="0" borderId="0" xfId="0" applyNumberFormat="1" applyFont="1"/>
    <xf numFmtId="3" fontId="40" fillId="0" borderId="11" xfId="0" applyNumberFormat="1" applyFont="1" applyBorder="1" applyAlignment="1">
      <alignment horizontal="center"/>
    </xf>
    <xf numFmtId="3" fontId="40" fillId="0" borderId="15" xfId="0" applyNumberFormat="1" applyFont="1" applyBorder="1" applyAlignment="1">
      <alignment horizontal="center"/>
    </xf>
    <xf numFmtId="3" fontId="40" fillId="0" borderId="14" xfId="0" applyNumberFormat="1" applyFont="1" applyBorder="1" applyAlignment="1">
      <alignment horizontal="center"/>
    </xf>
    <xf numFmtId="3" fontId="40" fillId="0" borderId="16" xfId="0" applyNumberFormat="1" applyFont="1" applyBorder="1" applyAlignment="1">
      <alignment horizontal="center"/>
    </xf>
    <xf numFmtId="3" fontId="40" fillId="4" borderId="0" xfId="6" applyNumberFormat="1" applyFont="1" applyFill="1" applyAlignment="1">
      <alignment horizontal="center" vertical="center"/>
    </xf>
    <xf numFmtId="3" fontId="58" fillId="4" borderId="24" xfId="6" applyNumberFormat="1" applyFont="1" applyFill="1" applyBorder="1" applyAlignment="1">
      <alignment horizontal="center"/>
    </xf>
    <xf numFmtId="3" fontId="58" fillId="4" borderId="0" xfId="6" applyNumberFormat="1" applyFont="1" applyFill="1" applyAlignment="1">
      <alignment horizontal="center"/>
    </xf>
    <xf numFmtId="3" fontId="40" fillId="4" borderId="0" xfId="6" applyNumberFormat="1" applyFont="1" applyFill="1" applyAlignment="1">
      <alignment horizontal="center"/>
    </xf>
    <xf numFmtId="2" fontId="10" fillId="0" borderId="0" xfId="4" applyNumberFormat="1"/>
    <xf numFmtId="0" fontId="1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0" fillId="0" borderId="13" xfId="0" applyFont="1" applyBorder="1" applyAlignment="1">
      <alignment horizontal="left"/>
    </xf>
    <xf numFmtId="3" fontId="79" fillId="0" borderId="12" xfId="0" applyNumberFormat="1" applyFont="1" applyBorder="1" applyAlignment="1">
      <alignment horizontal="center"/>
    </xf>
    <xf numFmtId="0" fontId="67" fillId="0" borderId="0" xfId="4" applyFont="1"/>
    <xf numFmtId="166" fontId="79" fillId="0" borderId="11" xfId="4" applyNumberFormat="1" applyFont="1" applyBorder="1" applyAlignment="1">
      <alignment horizontal="center"/>
    </xf>
    <xf numFmtId="167" fontId="79" fillId="0" borderId="11" xfId="4" applyNumberFormat="1" applyFont="1" applyBorder="1" applyAlignment="1">
      <alignment horizontal="center"/>
    </xf>
    <xf numFmtId="0" fontId="40" fillId="0" borderId="0" xfId="4" applyFont="1" applyAlignment="1">
      <alignment horizontal="center"/>
    </xf>
    <xf numFmtId="166" fontId="79" fillId="0" borderId="0" xfId="4" applyNumberFormat="1" applyFont="1" applyAlignment="1">
      <alignment horizontal="center"/>
    </xf>
    <xf numFmtId="166" fontId="78" fillId="0" borderId="0" xfId="4" applyNumberFormat="1" applyFont="1" applyAlignment="1">
      <alignment horizontal="center"/>
    </xf>
    <xf numFmtId="167" fontId="78" fillId="0" borderId="11" xfId="4" applyNumberFormat="1" applyFont="1" applyBorder="1" applyAlignment="1">
      <alignment horizontal="center"/>
    </xf>
    <xf numFmtId="167" fontId="78" fillId="0" borderId="0" xfId="4" applyNumberFormat="1" applyFont="1" applyAlignment="1">
      <alignment horizontal="center"/>
    </xf>
    <xf numFmtId="0" fontId="18" fillId="0" borderId="0" xfId="4" applyFont="1"/>
    <xf numFmtId="166" fontId="69" fillId="0" borderId="0" xfId="4" applyNumberFormat="1" applyFont="1" applyAlignment="1">
      <alignment horizontal="center"/>
    </xf>
    <xf numFmtId="167" fontId="69" fillId="0" borderId="0" xfId="10" applyNumberFormat="1" applyFont="1" applyAlignment="1">
      <alignment horizontal="center"/>
    </xf>
    <xf numFmtId="9" fontId="19" fillId="0" borderId="0" xfId="9" applyFont="1"/>
    <xf numFmtId="0" fontId="2" fillId="0" borderId="0" xfId="1" applyAlignment="1" applyProtection="1"/>
    <xf numFmtId="3" fontId="4" fillId="0" borderId="0" xfId="0" applyNumberFormat="1" applyFont="1"/>
    <xf numFmtId="3" fontId="40" fillId="0" borderId="5" xfId="0" applyNumberFormat="1" applyFont="1" applyBorder="1" applyAlignment="1">
      <alignment horizontal="right"/>
    </xf>
    <xf numFmtId="4" fontId="40" fillId="0" borderId="5" xfId="0" applyNumberFormat="1" applyFont="1" applyBorder="1" applyAlignment="1">
      <alignment horizontal="right"/>
    </xf>
    <xf numFmtId="0" fontId="104" fillId="0" borderId="0" xfId="0" applyFont="1"/>
    <xf numFmtId="2" fontId="40" fillId="0" borderId="5" xfId="4" applyNumberFormat="1" applyFont="1" applyBorder="1" applyAlignment="1">
      <alignment horizontal="center"/>
    </xf>
    <xf numFmtId="0" fontId="40" fillId="0" borderId="22" xfId="4" applyFont="1" applyBorder="1"/>
    <xf numFmtId="183" fontId="40" fillId="0" borderId="0" xfId="0" applyNumberFormat="1" applyFont="1" applyAlignment="1">
      <alignment horizontal="center"/>
    </xf>
    <xf numFmtId="183" fontId="40" fillId="0" borderId="5" xfId="0" applyNumberFormat="1" applyFont="1" applyBorder="1" applyAlignment="1">
      <alignment horizontal="center"/>
    </xf>
    <xf numFmtId="0" fontId="45" fillId="0" borderId="0" xfId="4" applyFont="1"/>
    <xf numFmtId="181" fontId="45" fillId="0" borderId="0" xfId="4" applyNumberFormat="1" applyFont="1"/>
    <xf numFmtId="167" fontId="10" fillId="0" borderId="0" xfId="9" applyNumberFormat="1" applyFont="1" applyAlignment="1">
      <alignment horizontal="center" vertical="center"/>
    </xf>
    <xf numFmtId="0" fontId="40" fillId="0" borderId="12" xfId="0" applyFont="1" applyBorder="1" applyAlignment="1">
      <alignment horizontal="left"/>
    </xf>
    <xf numFmtId="0" fontId="40" fillId="0" borderId="16" xfId="0" applyFont="1" applyBorder="1" applyAlignment="1">
      <alignment horizontal="center"/>
    </xf>
    <xf numFmtId="0" fontId="10" fillId="0" borderId="24" xfId="4" applyBorder="1" applyAlignment="1">
      <alignment horizontal="left"/>
    </xf>
    <xf numFmtId="183" fontId="0" fillId="0" borderId="0" xfId="0" applyNumberFormat="1"/>
    <xf numFmtId="0" fontId="85" fillId="0" borderId="0" xfId="1" applyFont="1" applyAlignment="1" applyProtection="1">
      <alignment horizontal="left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center" vertical="center"/>
    </xf>
    <xf numFmtId="0" fontId="88" fillId="0" borderId="0" xfId="0" applyFont="1" applyAlignment="1">
      <alignment horizontal="center"/>
    </xf>
    <xf numFmtId="0" fontId="89" fillId="0" borderId="25" xfId="0" applyFont="1" applyBorder="1" applyAlignment="1">
      <alignment horizontal="justify" vertical="center" wrapText="1"/>
    </xf>
    <xf numFmtId="0" fontId="89" fillId="0" borderId="26" xfId="0" applyFont="1" applyBorder="1" applyAlignment="1">
      <alignment horizontal="justify" vertical="center" wrapText="1"/>
    </xf>
    <xf numFmtId="0" fontId="89" fillId="0" borderId="27" xfId="0" applyFont="1" applyBorder="1" applyAlignment="1">
      <alignment horizontal="justify" vertical="center" wrapText="1"/>
    </xf>
    <xf numFmtId="0" fontId="90" fillId="5" borderId="0" xfId="1" applyFont="1" applyFill="1" applyAlignment="1" applyProtection="1">
      <alignment horizontal="center" vertical="center"/>
    </xf>
    <xf numFmtId="0" fontId="91" fillId="0" borderId="0" xfId="1" applyFont="1" applyAlignment="1" applyProtection="1"/>
    <xf numFmtId="0" fontId="91" fillId="0" borderId="0" xfId="1" applyFont="1" applyAlignment="1" applyProtection="1">
      <alignment horizontal="justify" vertical="center" wrapText="1"/>
    </xf>
    <xf numFmtId="0" fontId="90" fillId="3" borderId="0" xfId="0" applyFont="1" applyFill="1" applyAlignment="1">
      <alignment horizontal="center" vertical="center"/>
    </xf>
    <xf numFmtId="0" fontId="40" fillId="0" borderId="0" xfId="4" applyFont="1" applyAlignment="1">
      <alignment horizontal="left" vertical="center"/>
    </xf>
    <xf numFmtId="0" fontId="45" fillId="0" borderId="0" xfId="4" quotePrefix="1" applyFont="1" applyAlignment="1">
      <alignment horizontal="left" vertical="center"/>
    </xf>
    <xf numFmtId="0" fontId="92" fillId="5" borderId="0" xfId="4" quotePrefix="1" applyFont="1" applyFill="1" applyAlignment="1">
      <alignment horizontal="center"/>
    </xf>
    <xf numFmtId="0" fontId="41" fillId="5" borderId="0" xfId="1" applyFont="1" applyFill="1" applyAlignment="1" applyProtection="1">
      <alignment horizontal="center" wrapText="1"/>
    </xf>
    <xf numFmtId="0" fontId="92" fillId="5" borderId="0" xfId="1" applyFont="1" applyFill="1" applyAlignment="1" applyProtection="1">
      <alignment horizontal="center"/>
    </xf>
    <xf numFmtId="0" fontId="80" fillId="5" borderId="0" xfId="4" quotePrefix="1" applyFont="1" applyFill="1" applyAlignment="1">
      <alignment horizontal="center" vertical="center"/>
    </xf>
    <xf numFmtId="0" fontId="83" fillId="3" borderId="10" xfId="4" applyFont="1" applyFill="1" applyBorder="1" applyAlignment="1">
      <alignment horizontal="center" vertical="center"/>
    </xf>
    <xf numFmtId="0" fontId="83" fillId="3" borderId="28" xfId="4" applyFont="1" applyFill="1" applyBorder="1" applyAlignment="1">
      <alignment horizontal="center" vertical="center"/>
    </xf>
    <xf numFmtId="0" fontId="83" fillId="3" borderId="12" xfId="4" applyFont="1" applyFill="1" applyBorder="1" applyAlignment="1">
      <alignment horizontal="center" vertical="center" wrapText="1"/>
    </xf>
    <xf numFmtId="0" fontId="83" fillId="3" borderId="13" xfId="0" applyFont="1" applyFill="1" applyBorder="1" applyAlignment="1">
      <alignment horizontal="center" vertical="center" wrapText="1"/>
    </xf>
    <xf numFmtId="0" fontId="83" fillId="3" borderId="12" xfId="0" applyFont="1" applyFill="1" applyBorder="1" applyAlignment="1">
      <alignment horizontal="center" vertical="center" wrapText="1"/>
    </xf>
    <xf numFmtId="0" fontId="83" fillId="3" borderId="17" xfId="0" applyFont="1" applyFill="1" applyBorder="1" applyAlignment="1">
      <alignment horizontal="center" vertical="center" wrapText="1"/>
    </xf>
    <xf numFmtId="0" fontId="93" fillId="5" borderId="0" xfId="0" applyFont="1" applyFill="1" applyAlignment="1">
      <alignment horizontal="center" vertical="center" wrapText="1"/>
    </xf>
    <xf numFmtId="0" fontId="94" fillId="5" borderId="0" xfId="1" applyFont="1" applyFill="1" applyAlignment="1" applyProtection="1">
      <alignment horizontal="center" vertical="center" wrapText="1"/>
    </xf>
    <xf numFmtId="0" fontId="80" fillId="5" borderId="0" xfId="1" applyFont="1" applyFill="1" applyAlignment="1" applyProtection="1">
      <alignment horizontal="center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82" fillId="0" borderId="13" xfId="0" applyFont="1" applyBorder="1" applyAlignment="1">
      <alignment horizontal="left"/>
    </xf>
    <xf numFmtId="0" fontId="82" fillId="0" borderId="12" xfId="0" applyFont="1" applyBorder="1" applyAlignment="1">
      <alignment horizontal="left"/>
    </xf>
    <xf numFmtId="0" fontId="45" fillId="0" borderId="8" xfId="0" applyFont="1" applyBorder="1" applyAlignment="1">
      <alignment horizontal="left" vertical="center"/>
    </xf>
    <xf numFmtId="0" fontId="82" fillId="0" borderId="13" xfId="0" applyFont="1" applyBorder="1" applyAlignment="1">
      <alignment vertical="center"/>
    </xf>
    <xf numFmtId="0" fontId="82" fillId="0" borderId="12" xfId="0" applyFont="1" applyBorder="1" applyAlignment="1">
      <alignment vertical="center"/>
    </xf>
    <xf numFmtId="0" fontId="41" fillId="5" borderId="0" xfId="1" applyFont="1" applyFill="1" applyAlignment="1" applyProtection="1">
      <alignment horizontal="center" vertical="center" wrapText="1"/>
    </xf>
    <xf numFmtId="0" fontId="83" fillId="3" borderId="5" xfId="0" applyFont="1" applyFill="1" applyBorder="1" applyAlignment="1">
      <alignment horizontal="center" vertical="center"/>
    </xf>
    <xf numFmtId="0" fontId="83" fillId="3" borderId="5" xfId="0" applyFont="1" applyFill="1" applyBorder="1" applyAlignment="1">
      <alignment horizontal="center" vertical="center" wrapText="1"/>
    </xf>
    <xf numFmtId="0" fontId="82" fillId="0" borderId="6" xfId="0" applyFont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83" fillId="3" borderId="11" xfId="0" applyFont="1" applyFill="1" applyBorder="1" applyAlignment="1">
      <alignment horizontal="center" vertical="center" wrapText="1"/>
    </xf>
    <xf numFmtId="0" fontId="83" fillId="3" borderId="14" xfId="0" applyFont="1" applyFill="1" applyBorder="1" applyAlignment="1">
      <alignment horizontal="center" vertical="center" wrapText="1"/>
    </xf>
    <xf numFmtId="0" fontId="82" fillId="0" borderId="13" xfId="0" applyFont="1" applyBorder="1" applyAlignment="1">
      <alignment horizontal="left" vertical="center"/>
    </xf>
    <xf numFmtId="0" fontId="82" fillId="0" borderId="12" xfId="0" applyFont="1" applyBorder="1" applyAlignment="1">
      <alignment horizontal="left" vertical="center"/>
    </xf>
    <xf numFmtId="0" fontId="90" fillId="3" borderId="0" xfId="0" applyFont="1" applyFill="1" applyAlignment="1">
      <alignment horizontal="center"/>
    </xf>
    <xf numFmtId="0" fontId="80" fillId="5" borderId="22" xfId="1" applyFont="1" applyFill="1" applyBorder="1" applyAlignment="1" applyProtection="1">
      <alignment horizontal="center" vertical="center" wrapText="1"/>
    </xf>
    <xf numFmtId="0" fontId="82" fillId="0" borderId="17" xfId="0" applyFont="1" applyBorder="1" applyAlignment="1">
      <alignment vertical="center"/>
    </xf>
    <xf numFmtId="0" fontId="83" fillId="3" borderId="11" xfId="0" applyFont="1" applyFill="1" applyBorder="1" applyAlignment="1">
      <alignment horizontal="center" vertical="center"/>
    </xf>
    <xf numFmtId="0" fontId="83" fillId="3" borderId="14" xfId="0" applyFont="1" applyFill="1" applyBorder="1" applyAlignment="1">
      <alignment horizontal="center" vertical="center"/>
    </xf>
    <xf numFmtId="0" fontId="92" fillId="5" borderId="0" xfId="0" applyFont="1" applyFill="1" applyAlignment="1">
      <alignment horizontal="center" vertical="center" wrapText="1"/>
    </xf>
    <xf numFmtId="0" fontId="92" fillId="5" borderId="0" xfId="4" applyFont="1" applyFill="1" applyAlignment="1">
      <alignment horizontal="center" vertical="center" wrapText="1"/>
    </xf>
    <xf numFmtId="0" fontId="82" fillId="0" borderId="13" xfId="4" applyFont="1" applyBorder="1" applyAlignment="1">
      <alignment vertical="center"/>
    </xf>
    <xf numFmtId="0" fontId="82" fillId="0" borderId="12" xfId="4" applyFont="1" applyBorder="1" applyAlignment="1">
      <alignment vertical="center"/>
    </xf>
    <xf numFmtId="0" fontId="93" fillId="5" borderId="0" xfId="4" applyFont="1" applyFill="1" applyAlignment="1">
      <alignment horizontal="center" vertical="center" wrapText="1"/>
    </xf>
    <xf numFmtId="0" fontId="79" fillId="0" borderId="13" xfId="4" applyFont="1" applyBorder="1" applyAlignment="1">
      <alignment vertical="center"/>
    </xf>
    <xf numFmtId="0" fontId="79" fillId="0" borderId="12" xfId="4" applyFont="1" applyBorder="1" applyAlignment="1">
      <alignment vertical="center"/>
    </xf>
    <xf numFmtId="0" fontId="83" fillId="3" borderId="8" xfId="0" applyFont="1" applyFill="1" applyBorder="1" applyAlignment="1">
      <alignment horizontal="center" vertical="center" wrapText="1"/>
    </xf>
    <xf numFmtId="0" fontId="83" fillId="3" borderId="29" xfId="0" applyFont="1" applyFill="1" applyBorder="1" applyAlignment="1">
      <alignment horizontal="center" vertical="center" wrapText="1"/>
    </xf>
    <xf numFmtId="0" fontId="82" fillId="0" borderId="13" xfId="4" applyFont="1" applyBorder="1"/>
    <xf numFmtId="0" fontId="82" fillId="0" borderId="12" xfId="4" applyFont="1" applyBorder="1"/>
    <xf numFmtId="0" fontId="83" fillId="3" borderId="11" xfId="4" applyFont="1" applyFill="1" applyBorder="1" applyAlignment="1">
      <alignment horizontal="center" vertical="center"/>
    </xf>
    <xf numFmtId="0" fontId="83" fillId="3" borderId="14" xfId="4" applyFont="1" applyFill="1" applyBorder="1" applyAlignment="1">
      <alignment horizontal="center" vertical="center"/>
    </xf>
    <xf numFmtId="0" fontId="83" fillId="3" borderId="13" xfId="4" applyFont="1" applyFill="1" applyBorder="1" applyAlignment="1">
      <alignment horizontal="center" vertical="center" wrapText="1"/>
    </xf>
    <xf numFmtId="0" fontId="83" fillId="3" borderId="17" xfId="4" applyFont="1" applyFill="1" applyBorder="1" applyAlignment="1">
      <alignment horizontal="center" vertical="center" wrapText="1"/>
    </xf>
    <xf numFmtId="0" fontId="83" fillId="3" borderId="20" xfId="0" applyFont="1" applyFill="1" applyBorder="1" applyAlignment="1">
      <alignment horizontal="center" vertical="center" wrapText="1"/>
    </xf>
    <xf numFmtId="0" fontId="81" fillId="3" borderId="13" xfId="0" applyFont="1" applyFill="1" applyBorder="1" applyAlignment="1">
      <alignment horizontal="center" vertical="center" wrapText="1"/>
    </xf>
    <xf numFmtId="0" fontId="81" fillId="3" borderId="12" xfId="0" applyFont="1" applyFill="1" applyBorder="1" applyAlignment="1">
      <alignment horizontal="center" vertical="center" wrapText="1"/>
    </xf>
    <xf numFmtId="0" fontId="81" fillId="3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5" fillId="0" borderId="13" xfId="0" applyFont="1" applyBorder="1" applyAlignment="1">
      <alignment horizontal="left"/>
    </xf>
    <xf numFmtId="0" fontId="95" fillId="0" borderId="12" xfId="0" applyFont="1" applyBorder="1" applyAlignment="1">
      <alignment horizontal="left"/>
    </xf>
    <xf numFmtId="0" fontId="71" fillId="0" borderId="13" xfId="0" applyFont="1" applyBorder="1"/>
    <xf numFmtId="0" fontId="71" fillId="0" borderId="12" xfId="0" applyFont="1" applyBorder="1"/>
    <xf numFmtId="0" fontId="96" fillId="0" borderId="0" xfId="4" applyFont="1" applyAlignment="1">
      <alignment horizontal="center" vertical="center" wrapText="1"/>
    </xf>
    <xf numFmtId="0" fontId="97" fillId="0" borderId="0" xfId="4" applyFont="1" applyAlignment="1">
      <alignment horizontal="center" vertical="center"/>
    </xf>
    <xf numFmtId="0" fontId="97" fillId="0" borderId="0" xfId="4" applyFont="1" applyAlignment="1">
      <alignment horizontal="center" vertical="center" wrapText="1"/>
    </xf>
    <xf numFmtId="0" fontId="82" fillId="0" borderId="13" xfId="0" applyFont="1" applyBorder="1"/>
    <xf numFmtId="0" fontId="82" fillId="0" borderId="12" xfId="0" applyFont="1" applyBorder="1"/>
    <xf numFmtId="0" fontId="83" fillId="3" borderId="21" xfId="0" applyFont="1" applyFill="1" applyBorder="1" applyAlignment="1">
      <alignment horizontal="center" vertical="center" wrapText="1"/>
    </xf>
    <xf numFmtId="0" fontId="83" fillId="3" borderId="28" xfId="0" applyFont="1" applyFill="1" applyBorder="1" applyAlignment="1">
      <alignment horizontal="center" vertical="center" wrapText="1"/>
    </xf>
    <xf numFmtId="0" fontId="83" fillId="3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5" fillId="0" borderId="0" xfId="0" applyFont="1" applyAlignment="1">
      <alignment horizontal="justify" vertical="justify"/>
    </xf>
    <xf numFmtId="0" fontId="25" fillId="0" borderId="0" xfId="0" applyFont="1" applyAlignment="1">
      <alignment horizontal="center" vertical="top"/>
    </xf>
    <xf numFmtId="0" fontId="15" fillId="0" borderId="0" xfId="0" applyFont="1" applyAlignment="1">
      <alignment horizontal="justify" vertical="justify"/>
    </xf>
    <xf numFmtId="0" fontId="81" fillId="3" borderId="13" xfId="0" applyFont="1" applyFill="1" applyBorder="1" applyAlignment="1">
      <alignment horizontal="center"/>
    </xf>
    <xf numFmtId="0" fontId="81" fillId="3" borderId="17" xfId="0" applyFont="1" applyFill="1" applyBorder="1" applyAlignment="1">
      <alignment horizontal="center"/>
    </xf>
    <xf numFmtId="0" fontId="45" fillId="0" borderId="13" xfId="0" applyFont="1" applyBorder="1" applyAlignment="1">
      <alignment horizontal="left" vertic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45" fillId="0" borderId="8" xfId="0" quotePrefix="1" applyFont="1" applyBorder="1" applyAlignment="1">
      <alignment horizontal="left" vertical="center"/>
    </xf>
    <xf numFmtId="0" fontId="10" fillId="0" borderId="8" xfId="0" applyFont="1" applyBorder="1" applyAlignment="1">
      <alignment horizontal="left"/>
    </xf>
    <xf numFmtId="0" fontId="82" fillId="0" borderId="17" xfId="0" applyFont="1" applyBorder="1"/>
    <xf numFmtId="0" fontId="83" fillId="3" borderId="16" xfId="0" applyFont="1" applyFill="1" applyBorder="1" applyAlignment="1">
      <alignment horizontal="center" vertical="center" wrapText="1"/>
    </xf>
    <xf numFmtId="0" fontId="81" fillId="3" borderId="21" xfId="0" applyFont="1" applyFill="1" applyBorder="1" applyAlignment="1">
      <alignment horizontal="center" vertical="center" wrapText="1"/>
    </xf>
    <xf numFmtId="0" fontId="81" fillId="3" borderId="20" xfId="0" applyFont="1" applyFill="1" applyBorder="1" applyAlignment="1">
      <alignment horizontal="center" vertical="center" wrapText="1"/>
    </xf>
    <xf numFmtId="0" fontId="83" fillId="3" borderId="10" xfId="0" applyFont="1" applyFill="1" applyBorder="1" applyAlignment="1">
      <alignment horizontal="center" vertical="center" wrapText="1"/>
    </xf>
    <xf numFmtId="0" fontId="81" fillId="3" borderId="16" xfId="0" applyFont="1" applyFill="1" applyBorder="1" applyAlignment="1">
      <alignment horizontal="center" vertical="center" wrapText="1"/>
    </xf>
    <xf numFmtId="0" fontId="81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justify" wrapText="1"/>
    </xf>
    <xf numFmtId="0" fontId="80" fillId="5" borderId="0" xfId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justify"/>
    </xf>
    <xf numFmtId="170" fontId="10" fillId="0" borderId="6" xfId="0" applyNumberFormat="1" applyFont="1" applyBorder="1" applyAlignment="1">
      <alignment horizontal="center"/>
    </xf>
    <xf numFmtId="170" fontId="1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21" xfId="0" applyFont="1" applyBorder="1" applyAlignment="1">
      <alignment horizontal="center"/>
    </xf>
    <xf numFmtId="0" fontId="83" fillId="3" borderId="13" xfId="0" applyFont="1" applyFill="1" applyBorder="1" applyAlignment="1">
      <alignment horizontal="center" vertical="center"/>
    </xf>
    <xf numFmtId="0" fontId="83" fillId="3" borderId="17" xfId="0" applyFont="1" applyFill="1" applyBorder="1" applyAlignment="1">
      <alignment horizontal="center" vertical="center"/>
    </xf>
    <xf numFmtId="0" fontId="81" fillId="3" borderId="11" xfId="0" applyFont="1" applyFill="1" applyBorder="1" applyAlignment="1">
      <alignment horizontal="center" vertical="center"/>
    </xf>
    <xf numFmtId="0" fontId="81" fillId="3" borderId="14" xfId="0" applyFont="1" applyFill="1" applyBorder="1" applyAlignment="1">
      <alignment horizontal="center" vertical="center"/>
    </xf>
    <xf numFmtId="0" fontId="83" fillId="3" borderId="10" xfId="0" applyFont="1" applyFill="1" applyBorder="1" applyAlignment="1">
      <alignment horizontal="center" vertical="center"/>
    </xf>
    <xf numFmtId="0" fontId="83" fillId="3" borderId="29" xfId="0" applyFont="1" applyFill="1" applyBorder="1" applyAlignment="1">
      <alignment horizontal="center" vertical="center"/>
    </xf>
    <xf numFmtId="0" fontId="83" fillId="3" borderId="28" xfId="0" applyFont="1" applyFill="1" applyBorder="1" applyAlignment="1">
      <alignment horizontal="center" vertical="center"/>
    </xf>
    <xf numFmtId="0" fontId="83" fillId="3" borderId="20" xfId="0" applyFont="1" applyFill="1" applyBorder="1" applyAlignment="1">
      <alignment horizontal="center" vertical="center"/>
    </xf>
    <xf numFmtId="0" fontId="83" fillId="3" borderId="12" xfId="0" applyFont="1" applyFill="1" applyBorder="1" applyAlignment="1">
      <alignment horizontal="center" vertical="center"/>
    </xf>
    <xf numFmtId="0" fontId="83" fillId="3" borderId="16" xfId="0" applyFont="1" applyFill="1" applyBorder="1" applyAlignment="1">
      <alignment horizontal="center" vertical="center"/>
    </xf>
    <xf numFmtId="0" fontId="81" fillId="3" borderId="11" xfId="0" applyFont="1" applyFill="1" applyBorder="1" applyAlignment="1">
      <alignment horizontal="center" vertical="center" wrapText="1"/>
    </xf>
    <xf numFmtId="0" fontId="83" fillId="3" borderId="30" xfId="0" applyFont="1" applyFill="1" applyBorder="1" applyAlignment="1">
      <alignment horizontal="center" vertical="center" wrapText="1"/>
    </xf>
    <xf numFmtId="0" fontId="83" fillId="3" borderId="31" xfId="0" applyFont="1" applyFill="1" applyBorder="1" applyAlignment="1">
      <alignment horizontal="center" vertical="center" wrapText="1"/>
    </xf>
    <xf numFmtId="0" fontId="83" fillId="3" borderId="32" xfId="0" applyFont="1" applyFill="1" applyBorder="1" applyAlignment="1">
      <alignment horizontal="center" vertical="center" wrapText="1"/>
    </xf>
    <xf numFmtId="0" fontId="83" fillId="3" borderId="23" xfId="0" applyFont="1" applyFill="1" applyBorder="1" applyAlignment="1">
      <alignment horizontal="center" vertical="center" wrapText="1"/>
    </xf>
    <xf numFmtId="0" fontId="83" fillId="3" borderId="0" xfId="0" applyFont="1" applyFill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82" fillId="0" borderId="28" xfId="0" applyFont="1" applyBorder="1" applyAlignment="1">
      <alignment horizontal="left"/>
    </xf>
    <xf numFmtId="0" fontId="82" fillId="0" borderId="22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98" fillId="3" borderId="0" xfId="0" applyFont="1" applyFill="1" applyAlignment="1">
      <alignment horizontal="justify" vertical="center" wrapText="1"/>
    </xf>
    <xf numFmtId="0" fontId="91" fillId="0" borderId="0" xfId="1" applyFont="1" applyAlignment="1" applyProtection="1">
      <alignment horizontal="left" vertical="center" wrapText="1"/>
    </xf>
    <xf numFmtId="0" fontId="82" fillId="0" borderId="28" xfId="0" applyFont="1" applyBorder="1" applyAlignment="1">
      <alignment horizontal="left" vertical="center"/>
    </xf>
    <xf numFmtId="0" fontId="82" fillId="0" borderId="22" xfId="0" applyFont="1" applyBorder="1" applyAlignment="1">
      <alignment horizontal="left" vertical="center"/>
    </xf>
    <xf numFmtId="0" fontId="52" fillId="0" borderId="13" xfId="0" applyFont="1" applyBorder="1" applyAlignment="1">
      <alignment horizontal="left" vertical="center"/>
    </xf>
    <xf numFmtId="0" fontId="82" fillId="0" borderId="13" xfId="4" applyFont="1" applyBorder="1" applyAlignment="1">
      <alignment horizontal="left" vertical="center"/>
    </xf>
    <xf numFmtId="0" fontId="82" fillId="0" borderId="12" xfId="4" applyFont="1" applyBorder="1" applyAlignment="1">
      <alignment horizontal="left" vertical="center"/>
    </xf>
    <xf numFmtId="0" fontId="82" fillId="0" borderId="6" xfId="4" applyFont="1" applyBorder="1" applyAlignment="1">
      <alignment horizontal="left" vertical="center"/>
    </xf>
    <xf numFmtId="0" fontId="82" fillId="0" borderId="0" xfId="4" applyFont="1" applyAlignment="1">
      <alignment horizontal="left" vertical="center"/>
    </xf>
    <xf numFmtId="0" fontId="82" fillId="0" borderId="6" xfId="0" applyFont="1" applyBorder="1" applyAlignment="1">
      <alignment horizontal="left"/>
    </xf>
    <xf numFmtId="0" fontId="82" fillId="0" borderId="0" xfId="0" applyFont="1" applyAlignment="1">
      <alignment horizontal="left"/>
    </xf>
    <xf numFmtId="0" fontId="82" fillId="0" borderId="6" xfId="0" applyFont="1" applyBorder="1" applyAlignment="1">
      <alignment horizontal="justify" vertical="center" wrapText="1"/>
    </xf>
    <xf numFmtId="0" fontId="82" fillId="0" borderId="0" xfId="0" applyFont="1" applyAlignment="1">
      <alignment horizontal="justify" vertical="center" wrapText="1"/>
    </xf>
    <xf numFmtId="0" fontId="82" fillId="0" borderId="13" xfId="0" applyFont="1" applyBorder="1" applyAlignment="1">
      <alignment horizontal="justify" vertical="center" wrapText="1"/>
    </xf>
    <xf numFmtId="0" fontId="82" fillId="0" borderId="12" xfId="0" applyFont="1" applyBorder="1" applyAlignment="1">
      <alignment horizontal="justify" vertical="center" wrapText="1"/>
    </xf>
    <xf numFmtId="0" fontId="83" fillId="3" borderId="19" xfId="0" applyFont="1" applyFill="1" applyBorder="1" applyAlignment="1">
      <alignment horizontal="center" vertical="center" wrapText="1"/>
    </xf>
    <xf numFmtId="0" fontId="83" fillId="3" borderId="36" xfId="0" applyFont="1" applyFill="1" applyBorder="1" applyAlignment="1">
      <alignment horizontal="center" vertical="center" wrapText="1"/>
    </xf>
    <xf numFmtId="0" fontId="80" fillId="3" borderId="33" xfId="1" applyFont="1" applyFill="1" applyBorder="1" applyAlignment="1" applyProtection="1">
      <alignment horizontal="center" vertical="center" wrapText="1"/>
    </xf>
    <xf numFmtId="0" fontId="80" fillId="3" borderId="34" xfId="1" applyFont="1" applyFill="1" applyBorder="1" applyAlignment="1" applyProtection="1">
      <alignment horizontal="center" vertical="center" wrapText="1"/>
    </xf>
    <xf numFmtId="0" fontId="80" fillId="3" borderId="37" xfId="1" applyFont="1" applyFill="1" applyBorder="1" applyAlignment="1" applyProtection="1">
      <alignment horizontal="center" vertical="center" wrapText="1"/>
    </xf>
    <xf numFmtId="0" fontId="99" fillId="0" borderId="13" xfId="0" applyFont="1" applyBorder="1" applyAlignment="1">
      <alignment horizontal="left"/>
    </xf>
    <xf numFmtId="0" fontId="99" fillId="0" borderId="12" xfId="0" applyFont="1" applyBorder="1" applyAlignment="1">
      <alignment horizontal="left"/>
    </xf>
    <xf numFmtId="0" fontId="45" fillId="0" borderId="13" xfId="0" applyFont="1" applyBorder="1" applyAlignment="1">
      <alignment horizontal="left"/>
    </xf>
    <xf numFmtId="0" fontId="82" fillId="0" borderId="17" xfId="0" applyFont="1" applyBorder="1" applyAlignment="1">
      <alignment horizontal="left"/>
    </xf>
    <xf numFmtId="0" fontId="83" fillId="3" borderId="5" xfId="4" applyFont="1" applyFill="1" applyBorder="1" applyAlignment="1">
      <alignment horizontal="center" vertical="center"/>
    </xf>
    <xf numFmtId="0" fontId="93" fillId="5" borderId="10" xfId="4" applyFont="1" applyFill="1" applyBorder="1" applyAlignment="1">
      <alignment horizontal="center" vertical="center" wrapText="1"/>
    </xf>
    <xf numFmtId="0" fontId="93" fillId="5" borderId="8" xfId="4" applyFont="1" applyFill="1" applyBorder="1" applyAlignment="1">
      <alignment horizontal="center" vertical="center" wrapText="1"/>
    </xf>
    <xf numFmtId="0" fontId="80" fillId="5" borderId="28" xfId="1" applyFont="1" applyFill="1" applyBorder="1" applyAlignment="1" applyProtection="1">
      <alignment horizontal="center" vertical="center" wrapText="1"/>
    </xf>
    <xf numFmtId="0" fontId="83" fillId="3" borderId="28" xfId="4" applyFont="1" applyFill="1" applyBorder="1" applyAlignment="1">
      <alignment horizontal="center" vertical="center" wrapText="1"/>
    </xf>
    <xf numFmtId="0" fontId="83" fillId="3" borderId="22" xfId="4" applyFont="1" applyFill="1" applyBorder="1" applyAlignment="1">
      <alignment horizontal="center" vertical="center" wrapText="1"/>
    </xf>
    <xf numFmtId="0" fontId="82" fillId="0" borderId="6" xfId="4" applyFont="1" applyBorder="1" applyAlignment="1">
      <alignment horizontal="left" vertical="center" wrapText="1"/>
    </xf>
    <xf numFmtId="0" fontId="82" fillId="0" borderId="0" xfId="4" applyFont="1" applyAlignment="1">
      <alignment horizontal="left" vertical="center" wrapText="1"/>
    </xf>
    <xf numFmtId="0" fontId="92" fillId="5" borderId="10" xfId="6" applyFont="1" applyFill="1" applyBorder="1" applyAlignment="1">
      <alignment horizontal="center" vertical="center" wrapText="1"/>
    </xf>
    <xf numFmtId="0" fontId="92" fillId="5" borderId="8" xfId="6" applyFont="1" applyFill="1" applyBorder="1" applyAlignment="1">
      <alignment horizontal="center" vertical="center" wrapText="1"/>
    </xf>
    <xf numFmtId="0" fontId="81" fillId="3" borderId="10" xfId="6" applyFont="1" applyFill="1" applyBorder="1" applyAlignment="1">
      <alignment horizontal="center" vertical="center" wrapText="1"/>
    </xf>
    <xf numFmtId="0" fontId="81" fillId="3" borderId="14" xfId="6" applyFont="1" applyFill="1" applyBorder="1" applyAlignment="1">
      <alignment horizontal="center" vertical="center" wrapText="1"/>
    </xf>
    <xf numFmtId="0" fontId="81" fillId="3" borderId="33" xfId="6" applyFont="1" applyFill="1" applyBorder="1" applyAlignment="1">
      <alignment horizontal="center" vertical="center"/>
    </xf>
    <xf numFmtId="0" fontId="81" fillId="3" borderId="34" xfId="6" applyFont="1" applyFill="1" applyBorder="1" applyAlignment="1">
      <alignment horizontal="center" vertical="center"/>
    </xf>
    <xf numFmtId="0" fontId="45" fillId="4" borderId="0" xfId="6" applyFont="1" applyFill="1" applyAlignment="1">
      <alignment horizontal="left" vertical="center"/>
    </xf>
    <xf numFmtId="0" fontId="82" fillId="0" borderId="6" xfId="4" applyFont="1" applyBorder="1" applyAlignment="1">
      <alignment horizontal="left"/>
    </xf>
    <xf numFmtId="0" fontId="82" fillId="0" borderId="0" xfId="4" applyFont="1" applyAlignment="1">
      <alignment horizontal="left"/>
    </xf>
    <xf numFmtId="0" fontId="92" fillId="5" borderId="30" xfId="6" applyFont="1" applyFill="1" applyBorder="1" applyAlignment="1">
      <alignment horizontal="center" vertical="center" wrapText="1"/>
    </xf>
    <xf numFmtId="0" fontId="92" fillId="5" borderId="31" xfId="6" applyFont="1" applyFill="1" applyBorder="1" applyAlignment="1">
      <alignment horizontal="center" vertical="center" wrapText="1"/>
    </xf>
    <xf numFmtId="0" fontId="80" fillId="5" borderId="35" xfId="1" applyFont="1" applyFill="1" applyBorder="1" applyAlignment="1" applyProtection="1">
      <alignment horizontal="center" vertical="center" wrapText="1"/>
    </xf>
    <xf numFmtId="0" fontId="81" fillId="3" borderId="19" xfId="6" applyFont="1" applyFill="1" applyBorder="1" applyAlignment="1">
      <alignment horizontal="center" vertical="center" wrapText="1"/>
    </xf>
    <xf numFmtId="0" fontId="81" fillId="3" borderId="36" xfId="6" applyFont="1" applyFill="1" applyBorder="1" applyAlignment="1">
      <alignment horizontal="center" vertical="center" wrapText="1"/>
    </xf>
    <xf numFmtId="0" fontId="81" fillId="3" borderId="34" xfId="6" applyFont="1" applyFill="1" applyBorder="1" applyAlignment="1">
      <alignment horizontal="center" vertical="center" wrapText="1"/>
    </xf>
  </cellXfs>
  <cellStyles count="18">
    <cellStyle name="Hipervínculo" xfId="1" builtinId="8"/>
    <cellStyle name="Millares 2" xfId="2" xr:uid="{00000000-0005-0000-0000-000001000000}"/>
    <cellStyle name="Millares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_Hoja2" xfId="8" xr:uid="{00000000-0005-0000-0000-000008000000}"/>
    <cellStyle name="Porcentaje" xfId="9" builtinId="5"/>
    <cellStyle name="Porcentaje 2" xfId="10" xr:uid="{00000000-0005-0000-0000-00000A000000}"/>
    <cellStyle name="Porcentual 2" xfId="11" xr:uid="{00000000-0005-0000-0000-00000B000000}"/>
    <cellStyle name="Porcentual 2 2" xfId="12" xr:uid="{00000000-0005-0000-0000-00000C000000}"/>
    <cellStyle name="Porcentual 3" xfId="13" xr:uid="{00000000-0005-0000-0000-00000D000000}"/>
    <cellStyle name="Porcentual 3 2" xfId="14" xr:uid="{00000000-0005-0000-0000-00000E000000}"/>
    <cellStyle name="Porcentual 4" xfId="15" xr:uid="{00000000-0005-0000-0000-00000F000000}"/>
    <cellStyle name="Porcentual 5" xfId="16" xr:uid="{00000000-0005-0000-0000-000010000000}"/>
    <cellStyle name="Porcentual 6" xfId="17" xr:uid="{00000000-0005-0000-0000-000011000000}"/>
  </cellStyles>
  <dxfs count="0"/>
  <tableStyles count="0" defaultTableStyle="TableStyleMedium9" defaultPivotStyle="PivotStyleLight16"/>
  <colors>
    <mruColors>
      <color rgb="FFCC99FF"/>
      <color rgb="FFCCCCFF"/>
      <color rgb="FF9999FF"/>
      <color rgb="FFFFCCFF"/>
      <color rgb="FFCCECFF"/>
      <color rgb="FF004789"/>
      <color rgb="FFFF00FF"/>
      <color rgb="FFFF0066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worksheets/sheet10.xml" Type="http://schemas.openxmlformats.org/officeDocument/2006/relationships/worksheet"/>
<Relationship Id="rId11" Target="worksheets/sheet11.xml" Type="http://schemas.openxmlformats.org/officeDocument/2006/relationships/worksheet"/>
<Relationship Id="rId12" Target="worksheets/sheet12.xml" Type="http://schemas.openxmlformats.org/officeDocument/2006/relationships/worksheet"/>
<Relationship Id="rId13" Target="worksheets/sheet13.xml" Type="http://schemas.openxmlformats.org/officeDocument/2006/relationships/worksheet"/>
<Relationship Id="rId14" Target="worksheets/sheet14.xml" Type="http://schemas.openxmlformats.org/officeDocument/2006/relationships/worksheet"/>
<Relationship Id="rId15" Target="worksheets/sheet15.xml" Type="http://schemas.openxmlformats.org/officeDocument/2006/relationships/worksheet"/>
<Relationship Id="rId16" Target="worksheets/sheet16.xml" Type="http://schemas.openxmlformats.org/officeDocument/2006/relationships/worksheet"/>
<Relationship Id="rId17" Target="worksheets/sheet17.xml" Type="http://schemas.openxmlformats.org/officeDocument/2006/relationships/worksheet"/>
<Relationship Id="rId18" Target="worksheets/sheet18.xml" Type="http://schemas.openxmlformats.org/officeDocument/2006/relationships/worksheet"/>
<Relationship Id="rId19" Target="worksheets/sheet19.xml" Type="http://schemas.openxmlformats.org/officeDocument/2006/relationships/worksheet"/>
<Relationship Id="rId2" Target="worksheets/sheet2.xml" Type="http://schemas.openxmlformats.org/officeDocument/2006/relationships/worksheet"/>
<Relationship Id="rId20" Target="worksheets/sheet20.xml" Type="http://schemas.openxmlformats.org/officeDocument/2006/relationships/worksheet"/>
<Relationship Id="rId21" Target="worksheets/sheet21.xml" Type="http://schemas.openxmlformats.org/officeDocument/2006/relationships/worksheet"/>
<Relationship Id="rId22" Target="worksheets/sheet22.xml" Type="http://schemas.openxmlformats.org/officeDocument/2006/relationships/worksheet"/>
<Relationship Id="rId23" Target="worksheets/sheet23.xml" Type="http://schemas.openxmlformats.org/officeDocument/2006/relationships/worksheet"/>
<Relationship Id="rId24" Target="worksheets/sheet24.xml" Type="http://schemas.openxmlformats.org/officeDocument/2006/relationships/worksheet"/>
<Relationship Id="rId25" Target="worksheets/sheet25.xml" Type="http://schemas.openxmlformats.org/officeDocument/2006/relationships/worksheet"/>
<Relationship Id="rId26" Target="worksheets/sheet26.xml" Type="http://schemas.openxmlformats.org/officeDocument/2006/relationships/worksheet"/>
<Relationship Id="rId27" Target="worksheets/sheet27.xml" Type="http://schemas.openxmlformats.org/officeDocument/2006/relationships/worksheet"/>
<Relationship Id="rId28" Target="worksheets/sheet28.xml" Type="http://schemas.openxmlformats.org/officeDocument/2006/relationships/worksheet"/>
<Relationship Id="rId29" Target="worksheets/sheet29.xml" Type="http://schemas.openxmlformats.org/officeDocument/2006/relationships/worksheet"/>
<Relationship Id="rId3" Target="worksheets/sheet3.xml" Type="http://schemas.openxmlformats.org/officeDocument/2006/relationships/worksheet"/>
<Relationship Id="rId30" Target="worksheets/sheet30.xml" Type="http://schemas.openxmlformats.org/officeDocument/2006/relationships/worksheet"/>
<Relationship Id="rId31" Target="worksheets/sheet31.xml" Type="http://schemas.openxmlformats.org/officeDocument/2006/relationships/worksheet"/>
<Relationship Id="rId32" Target="worksheets/sheet32.xml" Type="http://schemas.openxmlformats.org/officeDocument/2006/relationships/worksheet"/>
<Relationship Id="rId33" Target="worksheets/sheet33.xml" Type="http://schemas.openxmlformats.org/officeDocument/2006/relationships/worksheet"/>
<Relationship Id="rId34" Target="worksheets/sheet34.xml" Type="http://schemas.openxmlformats.org/officeDocument/2006/relationships/worksheet"/>
<Relationship Id="rId35" Target="worksheets/sheet35.xml" Type="http://schemas.openxmlformats.org/officeDocument/2006/relationships/worksheet"/>
<Relationship Id="rId36" Target="worksheets/sheet36.xml" Type="http://schemas.openxmlformats.org/officeDocument/2006/relationships/worksheet"/>
<Relationship Id="rId37" Target="worksheets/sheet37.xml" Type="http://schemas.openxmlformats.org/officeDocument/2006/relationships/worksheet"/>
<Relationship Id="rId38" Target="worksheets/sheet38.xml" Type="http://schemas.openxmlformats.org/officeDocument/2006/relationships/worksheet"/>
<Relationship Id="rId39" Target="worksheets/sheet39.xml" Type="http://schemas.openxmlformats.org/officeDocument/2006/relationships/worksheet"/>
<Relationship Id="rId4" Target="worksheets/sheet4.xml" Type="http://schemas.openxmlformats.org/officeDocument/2006/relationships/worksheet"/>
<Relationship Id="rId40" Target="worksheets/sheet40.xml" Type="http://schemas.openxmlformats.org/officeDocument/2006/relationships/worksheet"/>
<Relationship Id="rId41" Target="worksheets/sheet41.xml" Type="http://schemas.openxmlformats.org/officeDocument/2006/relationships/worksheet"/>
<Relationship Id="rId42" Target="worksheets/sheet42.xml" Type="http://schemas.openxmlformats.org/officeDocument/2006/relationships/worksheet"/>
<Relationship Id="rId43" Target="worksheets/sheet43.xml" Type="http://schemas.openxmlformats.org/officeDocument/2006/relationships/worksheet"/>
<Relationship Id="rId44" Target="worksheets/sheet44.xml" Type="http://schemas.openxmlformats.org/officeDocument/2006/relationships/worksheet"/>
<Relationship Id="rId45" Target="worksheets/sheet45.xml" Type="http://schemas.openxmlformats.org/officeDocument/2006/relationships/worksheet"/>
<Relationship Id="rId46" Target="worksheets/sheet46.xml" Type="http://schemas.openxmlformats.org/officeDocument/2006/relationships/worksheet"/>
<Relationship Id="rId47" Target="worksheets/sheet47.xml" Type="http://schemas.openxmlformats.org/officeDocument/2006/relationships/worksheet"/>
<Relationship Id="rId48" Target="worksheets/sheet48.xml" Type="http://schemas.openxmlformats.org/officeDocument/2006/relationships/worksheet"/>
<Relationship Id="rId49" Target="worksheets/sheet49.xml" Type="http://schemas.openxmlformats.org/officeDocument/2006/relationships/worksheet"/>
<Relationship Id="rId5" Target="worksheets/sheet5.xml" Type="http://schemas.openxmlformats.org/officeDocument/2006/relationships/worksheet"/>
<Relationship Id="rId50" Target="worksheets/sheet50.xml" Type="http://schemas.openxmlformats.org/officeDocument/2006/relationships/worksheet"/>
<Relationship Id="rId51" Target="worksheets/sheet51.xml" Type="http://schemas.openxmlformats.org/officeDocument/2006/relationships/worksheet"/>
<Relationship Id="rId52" Target="worksheets/sheet52.xml" Type="http://schemas.openxmlformats.org/officeDocument/2006/relationships/worksheet"/>
<Relationship Id="rId53" Target="worksheets/sheet53.xml" Type="http://schemas.openxmlformats.org/officeDocument/2006/relationships/worksheet"/>
<Relationship Id="rId54" Target="worksheets/sheet54.xml" Type="http://schemas.openxmlformats.org/officeDocument/2006/relationships/worksheet"/>
<Relationship Id="rId55" Target="worksheets/sheet55.xml" Type="http://schemas.openxmlformats.org/officeDocument/2006/relationships/worksheet"/>
<Relationship Id="rId56" Target="worksheets/sheet56.xml" Type="http://schemas.openxmlformats.org/officeDocument/2006/relationships/worksheet"/>
<Relationship Id="rId57" Target="worksheets/sheet57.xml" Type="http://schemas.openxmlformats.org/officeDocument/2006/relationships/worksheet"/>
<Relationship Id="rId58" Target="worksheets/sheet58.xml" Type="http://schemas.openxmlformats.org/officeDocument/2006/relationships/worksheet"/>
<Relationship Id="rId59" Target="worksheets/sheet59.xml" Type="http://schemas.openxmlformats.org/officeDocument/2006/relationships/worksheet"/>
<Relationship Id="rId6" Target="worksheets/sheet6.xml" Type="http://schemas.openxmlformats.org/officeDocument/2006/relationships/worksheet"/>
<Relationship Id="rId60" Target="worksheets/sheet60.xml" Type="http://schemas.openxmlformats.org/officeDocument/2006/relationships/worksheet"/>
<Relationship Id="rId61" Target="worksheets/sheet61.xml" Type="http://schemas.openxmlformats.org/officeDocument/2006/relationships/worksheet"/>
<Relationship Id="rId62" Target="worksheets/sheet62.xml" Type="http://schemas.openxmlformats.org/officeDocument/2006/relationships/worksheet"/>
<Relationship Id="rId63" Target="worksheets/sheet63.xml" Type="http://schemas.openxmlformats.org/officeDocument/2006/relationships/worksheet"/>
<Relationship Id="rId64" Target="worksheets/sheet64.xml" Type="http://schemas.openxmlformats.org/officeDocument/2006/relationships/worksheet"/>
<Relationship Id="rId65" Target="worksheets/sheet65.xml" Type="http://schemas.openxmlformats.org/officeDocument/2006/relationships/worksheet"/>
<Relationship Id="rId66" Target="worksheets/sheet66.xml" Type="http://schemas.openxmlformats.org/officeDocument/2006/relationships/worksheet"/>
<Relationship Id="rId67" Target="worksheets/sheet67.xml" Type="http://schemas.openxmlformats.org/officeDocument/2006/relationships/worksheet"/>
<Relationship Id="rId68" Target="worksheets/sheet68.xml" Type="http://schemas.openxmlformats.org/officeDocument/2006/relationships/worksheet"/>
<Relationship Id="rId69" Target="worksheets/sheet69.xml" Type="http://schemas.openxmlformats.org/officeDocument/2006/relationships/worksheet"/>
<Relationship Id="rId7" Target="worksheets/sheet7.xml" Type="http://schemas.openxmlformats.org/officeDocument/2006/relationships/worksheet"/>
<Relationship Id="rId70" Target="theme/theme1.xml" Type="http://schemas.openxmlformats.org/officeDocument/2006/relationships/theme"/>
<Relationship Id="rId71" Target="styles.xml" Type="http://schemas.openxmlformats.org/officeDocument/2006/relationships/styles"/>
<Relationship Id="rId72" Target="sharedStrings.xml" Type="http://schemas.openxmlformats.org/officeDocument/2006/relationships/sharedStrings"/>
<Relationship Id="rId73" Target="calcChain.xml" Type="http://schemas.openxmlformats.org/officeDocument/2006/relationships/calcChain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10.xml.rels><?xml version="1.0" encoding="UTF-8" standalone="no"?>
<Relationships xmlns="http://schemas.openxmlformats.org/package/2006/relationships">
<Relationship Id="rId1" Target="style9.xml" Type="http://schemas.microsoft.com/office/2011/relationships/chartStyle"/>
<Relationship Id="rId2" Target="colors9.xml" Type="http://schemas.microsoft.com/office/2011/relationships/chartColorStyle"/>
</Relationships>

</file>

<file path=xl/charts/_rels/chart11.xml.rels><?xml version="1.0" encoding="UTF-8" standalone="no"?>
<Relationships xmlns="http://schemas.openxmlformats.org/package/2006/relationships">
<Relationship Id="rId1" Target="style10.xml" Type="http://schemas.microsoft.com/office/2011/relationships/chartStyle"/>
<Relationship Id="rId2" Target="colors10.xml" Type="http://schemas.microsoft.com/office/2011/relationships/chartColorStyle"/>
</Relationships>

</file>

<file path=xl/charts/_rels/chart12.xml.rels><?xml version="1.0" encoding="UTF-8" standalone="no"?>
<Relationships xmlns="http://schemas.openxmlformats.org/package/2006/relationships">
<Relationship Id="rId1" Target="style11.xml" Type="http://schemas.microsoft.com/office/2011/relationships/chartStyle"/>
<Relationship Id="rId2" Target="colors11.xml" Type="http://schemas.microsoft.com/office/2011/relationships/chartColorStyle"/>
</Relationships>

</file>

<file path=xl/charts/_rels/chart13.xml.rels><?xml version="1.0" encoding="UTF-8" standalone="no"?>
<Relationships xmlns="http://schemas.openxmlformats.org/package/2006/relationships">
<Relationship Id="rId1" Target="style12.xml" Type="http://schemas.microsoft.com/office/2011/relationships/chartStyle"/>
<Relationship Id="rId2" Target="colors12.xml" Type="http://schemas.microsoft.com/office/2011/relationships/chartColorStyle"/>
<Relationship Id="rId3" Target="../drawings/drawing16.xml" Type="http://schemas.openxmlformats.org/officeDocument/2006/relationships/chartUserShapes"/>
</Relationships>

</file>

<file path=xl/charts/_rels/chart14.xml.rels><?xml version="1.0" encoding="UTF-8" standalone="no"?>
<Relationships xmlns="http://schemas.openxmlformats.org/package/2006/relationships">
<Relationship Id="rId1" Target="style13.xml" Type="http://schemas.microsoft.com/office/2011/relationships/chartStyle"/>
<Relationship Id="rId2" Target="colors13.xml" Type="http://schemas.microsoft.com/office/2011/relationships/chartColorStyle"/>
</Relationships>

</file>

<file path=xl/charts/_rels/chart15.xml.rels><?xml version="1.0" encoding="UTF-8" standalone="no"?>
<Relationships xmlns="http://schemas.openxmlformats.org/package/2006/relationships">
<Relationship Id="rId1" Target="style14.xml" Type="http://schemas.microsoft.com/office/2011/relationships/chartStyle"/>
<Relationship Id="rId2" Target="colors14.xml" Type="http://schemas.microsoft.com/office/2011/relationships/chartColorStyle"/>
</Relationships>

</file>

<file path=xl/charts/_rels/chart16.xml.rels><?xml version="1.0" encoding="UTF-8" standalone="no"?>
<Relationships xmlns="http://schemas.openxmlformats.org/package/2006/relationships">
<Relationship Id="rId1" Target="style15.xml" Type="http://schemas.microsoft.com/office/2011/relationships/chartStyle"/>
<Relationship Id="rId2" Target="colors15.xml" Type="http://schemas.microsoft.com/office/2011/relationships/chartColorStyle"/>
</Relationships>

</file>

<file path=xl/charts/_rels/chart17.xml.rels><?xml version="1.0" encoding="UTF-8" standalone="no"?>
<Relationships xmlns="http://schemas.openxmlformats.org/package/2006/relationships">
<Relationship Id="rId1" Target="style16.xml" Type="http://schemas.microsoft.com/office/2011/relationships/chartStyle"/>
<Relationship Id="rId2" Target="colors16.xml" Type="http://schemas.microsoft.com/office/2011/relationships/chartColorStyle"/>
</Relationships>

</file>

<file path=xl/charts/_rels/chart18.xml.rels><?xml version="1.0" encoding="UTF-8" standalone="no"?>
<Relationships xmlns="http://schemas.openxmlformats.org/package/2006/relationships">
<Relationship Id="rId1" Target="style17.xml" Type="http://schemas.microsoft.com/office/2011/relationships/chartStyle"/>
<Relationship Id="rId2" Target="colors17.xml" Type="http://schemas.microsoft.com/office/2011/relationships/chartColorStyle"/>
</Relationships>

</file>

<file path=xl/charts/_rels/chart19.xml.rels><?xml version="1.0" encoding="UTF-8" standalone="no"?>
<Relationships xmlns="http://schemas.openxmlformats.org/package/2006/relationships">
<Relationship Id="rId1" Target="style18.xml" Type="http://schemas.microsoft.com/office/2011/relationships/chartStyle"/>
<Relationship Id="rId2" Target="colors18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20.xml.rels><?xml version="1.0" encoding="UTF-8" standalone="no"?>
<Relationships xmlns="http://schemas.openxmlformats.org/package/2006/relationships">
<Relationship Id="rId1" Target="style19.xml" Type="http://schemas.microsoft.com/office/2011/relationships/chartStyle"/>
<Relationship Id="rId2" Target="colors19.xml" Type="http://schemas.microsoft.com/office/2011/relationships/chartColorStyle"/>
</Relationships>

</file>

<file path=xl/charts/_rels/chart21.xml.rels><?xml version="1.0" encoding="UTF-8" standalone="no"?>
<Relationships xmlns="http://schemas.openxmlformats.org/package/2006/relationships">
<Relationship Id="rId1" Target="style20.xml" Type="http://schemas.microsoft.com/office/2011/relationships/chartStyle"/>
<Relationship Id="rId2" Target="colors20.xml" Type="http://schemas.microsoft.com/office/2011/relationships/chartColorStyle"/>
<Relationship Id="rId3" Target="../drawings/drawing25.xml" Type="http://schemas.openxmlformats.org/officeDocument/2006/relationships/chartUserShapes"/>
</Relationships>

</file>

<file path=xl/charts/_rels/chart22.xml.rels><?xml version="1.0" encoding="UTF-8" standalone="no"?>
<Relationships xmlns="http://schemas.openxmlformats.org/package/2006/relationships">
<Relationship Id="rId1" Target="style21.xml" Type="http://schemas.microsoft.com/office/2011/relationships/chartStyle"/>
<Relationship Id="rId2" Target="colors21.xml" Type="http://schemas.microsoft.com/office/2011/relationships/chartColorStyle"/>
</Relationships>

</file>

<file path=xl/charts/_rels/chart23.xml.rels><?xml version="1.0" encoding="UTF-8" standalone="no"?>
<Relationships xmlns="http://schemas.openxmlformats.org/package/2006/relationships">
<Relationship Id="rId1" Target="style22.xml" Type="http://schemas.microsoft.com/office/2011/relationships/chartStyle"/>
<Relationship Id="rId2" Target="colors22.xml" Type="http://schemas.microsoft.com/office/2011/relationships/chartColorStyle"/>
</Relationships>

</file>

<file path=xl/charts/_rels/chart24.xml.rels><?xml version="1.0" encoding="UTF-8" standalone="no"?>
<Relationships xmlns="http://schemas.openxmlformats.org/package/2006/relationships">
<Relationship Id="rId1" Target="style23.xml" Type="http://schemas.microsoft.com/office/2011/relationships/chartStyle"/>
<Relationship Id="rId2" Target="colors23.xml" Type="http://schemas.microsoft.com/office/2011/relationships/chartColorStyle"/>
</Relationships>

</file>

<file path=xl/charts/_rels/chart25.xml.rels><?xml version="1.0" encoding="UTF-8" standalone="no"?>
<Relationships xmlns="http://schemas.openxmlformats.org/package/2006/relationships">
<Relationship Id="rId1" Target="style24.xml" Type="http://schemas.microsoft.com/office/2011/relationships/chartStyle"/>
<Relationship Id="rId2" Target="colors24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../drawings/drawing9.xml" Type="http://schemas.openxmlformats.org/officeDocument/2006/relationships/chartUserShapes"/>
</Relationships>

</file>

<file path=xl/charts/_rels/chart8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9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1</a:t>
            </a:r>
          </a:p>
          <a:p>
            <a:pPr>
              <a:defRPr/>
            </a:pPr>
            <a:r>
              <a:rPr lang="es-CR"/>
              <a:t>Variación porcentual del Producto Interno Bruto por actividad económica, 2023 - 2024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349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FBA9-442B-97DB-46431036496F}"/>
              </c:ext>
            </c:extLst>
          </c:dPt>
          <c:dLbls>
            <c:dLbl>
              <c:idx val="0"/>
              <c:layout>
                <c:manualLayout>
                  <c:x val="-2.9951690821256038E-2"/>
                  <c:y val="-4.8638132295719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19-4859-9B7C-E4D5094D9003}"/>
                </c:ext>
              </c:extLst>
            </c:dLbl>
            <c:dLbl>
              <c:idx val="1"/>
              <c:layout>
                <c:manualLayout>
                  <c:x val="-2.2104759563664839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A9-442B-97DB-46431036496F}"/>
                </c:ext>
              </c:extLst>
            </c:dLbl>
            <c:dLbl>
              <c:idx val="2"/>
              <c:layout>
                <c:manualLayout>
                  <c:x val="-1.978370230895051E-3"/>
                  <c:y val="-1.925482806867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A9-442B-97DB-46431036496F}"/>
                </c:ext>
              </c:extLst>
            </c:dLbl>
            <c:dLbl>
              <c:idx val="3"/>
              <c:layout>
                <c:manualLayout>
                  <c:x val="-2.5166189573735308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A9-442B-97DB-46431036496F}"/>
                </c:ext>
              </c:extLst>
            </c:dLbl>
            <c:dLbl>
              <c:idx val="4"/>
              <c:layout>
                <c:manualLayout>
                  <c:x val="-2.2271672562668852E-2"/>
                  <c:y val="-7.504672324519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A9-442B-97DB-46431036496F}"/>
                </c:ext>
              </c:extLst>
            </c:dLbl>
            <c:dLbl>
              <c:idx val="5"/>
              <c:layout>
                <c:manualLayout>
                  <c:x val="-3.6025523983415117E-2"/>
                  <c:y val="-3.7373234474095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A9-442B-97DB-46431036496F}"/>
                </c:ext>
              </c:extLst>
            </c:dLbl>
            <c:dLbl>
              <c:idx val="6"/>
              <c:layout>
                <c:manualLayout>
                  <c:x val="-2.076202710310758E-2"/>
                  <c:y val="-3.6036036036036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A9-442B-97DB-46431036496F}"/>
                </c:ext>
              </c:extLst>
            </c:dLbl>
            <c:dLbl>
              <c:idx val="7"/>
              <c:layout>
                <c:manualLayout>
                  <c:x val="-2.2104759563664814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A9-442B-97DB-46431036496F}"/>
                </c:ext>
              </c:extLst>
            </c:dLbl>
            <c:dLbl>
              <c:idx val="8"/>
              <c:layout>
                <c:manualLayout>
                  <c:x val="-2.2104759563664814E-2"/>
                  <c:y val="-2.574002574002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A9-442B-97DB-46431036496F}"/>
                </c:ext>
              </c:extLst>
            </c:dLbl>
            <c:dLbl>
              <c:idx val="9"/>
              <c:layout>
                <c:manualLayout>
                  <c:x val="-2.4791737989274189E-3"/>
                  <c:y val="6.016830581002277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A9-442B-97DB-46431036496F}"/>
                </c:ext>
              </c:extLst>
            </c:dLbl>
            <c:dLbl>
              <c:idx val="10"/>
              <c:layout>
                <c:manualLayout>
                  <c:x val="-2.0762027103107678E-2"/>
                  <c:y val="-3.603603603603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A9-442B-97DB-46431036496F}"/>
                </c:ext>
              </c:extLst>
            </c:dLbl>
            <c:dLbl>
              <c:idx val="11"/>
              <c:layout>
                <c:manualLayout>
                  <c:x val="-1.1537144813420172E-2"/>
                  <c:y val="-3.4899200343147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A9-442B-97DB-46431036496F}"/>
                </c:ext>
              </c:extLst>
            </c:dLbl>
            <c:dLbl>
              <c:idx val="12"/>
              <c:layout>
                <c:manualLayout>
                  <c:x val="-1.3547610217201222E-2"/>
                  <c:y val="-4.0715861392812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A9-442B-97DB-46431036496F}"/>
                </c:ext>
              </c:extLst>
            </c:dLbl>
            <c:dLbl>
              <c:idx val="13"/>
              <c:layout>
                <c:manualLayout>
                  <c:x val="-2.3447492024222048E-2"/>
                  <c:y val="-2.831402831402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A9-442B-97DB-46431036496F}"/>
                </c:ext>
              </c:extLst>
            </c:dLbl>
            <c:dLbl>
              <c:idx val="14"/>
              <c:layout>
                <c:manualLayout>
                  <c:x val="-2.2104759563664814E-2"/>
                  <c:y val="-2.31660231660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A9-442B-97DB-464310364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'c1 g1'!$B$152:$B$166</c:f>
              <c:strCache>
                <c:ptCount val="15"/>
                <c:pt idx="0">
                  <c:v>   Agricultura, silvicultura y pesca </c:v>
                </c:pt>
                <c:pt idx="1">
                  <c:v>   Minas y canteras </c:v>
                </c:pt>
                <c:pt idx="2">
                  <c:v>   Manufactura</c:v>
                </c:pt>
                <c:pt idx="3">
                  <c:v>   Electricidad, agua y servicios de saneamiento </c:v>
                </c:pt>
                <c:pt idx="4">
                  <c:v>   Construcción</c:v>
                </c:pt>
                <c:pt idx="5">
                  <c:v>   Comercio al por mayor y al por menor, reparación de vehículos </c:v>
                </c:pt>
                <c:pt idx="6">
                  <c:v>   Transporte y almacenamiento </c:v>
                </c:pt>
                <c:pt idx="7">
                  <c:v>    Actividades de alojamiento y servicios de comida </c:v>
                </c:pt>
                <c:pt idx="8">
                  <c:v>    Información y comunicaciones </c:v>
                </c:pt>
                <c:pt idx="9">
                  <c:v>    Actividades financieras y de seguros </c:v>
                </c:pt>
                <c:pt idx="10">
                  <c:v>    Actividades inmobiliarias </c:v>
                </c:pt>
                <c:pt idx="11">
                  <c:v>    Actividades profesionales, científicas, técnicas, administrativas y servicios de apoyo</c:v>
                </c:pt>
                <c:pt idx="12">
                  <c:v>    Administración pública y planes de seguridad social de afiliación obligatoria </c:v>
                </c:pt>
                <c:pt idx="13">
                  <c:v>    Enseñanza y actividades de la salud humana y de asistencia social </c:v>
                </c:pt>
                <c:pt idx="14">
                  <c:v>    Otras actividades </c:v>
                </c:pt>
              </c:strCache>
            </c:strRef>
          </c:cat>
          <c:val>
            <c:numRef>
              <c:f>'c1 g1'!$C$152:$C$166</c:f>
              <c:numCache>
                <c:formatCode>0.00</c:formatCode>
                <c:ptCount val="15"/>
                <c:pt idx="0">
                  <c:v>-1.6972880718707803</c:v>
                </c:pt>
                <c:pt idx="1">
                  <c:v>1.1228668802343598</c:v>
                </c:pt>
                <c:pt idx="2">
                  <c:v>-1.073837558734515</c:v>
                </c:pt>
                <c:pt idx="3">
                  <c:v>6.1934096940428285</c:v>
                </c:pt>
                <c:pt idx="4">
                  <c:v>-1.8148189299983999</c:v>
                </c:pt>
                <c:pt idx="5">
                  <c:v>3.3572569904336222</c:v>
                </c:pt>
                <c:pt idx="6">
                  <c:v>6.9997872280502405</c:v>
                </c:pt>
                <c:pt idx="7">
                  <c:v>7.0970168184519133</c:v>
                </c:pt>
                <c:pt idx="8">
                  <c:v>6.7642200025512755</c:v>
                </c:pt>
                <c:pt idx="9">
                  <c:v>4.0328620417289143</c:v>
                </c:pt>
                <c:pt idx="10">
                  <c:v>9.4408651863533208</c:v>
                </c:pt>
                <c:pt idx="11">
                  <c:v>7.2157189966238766</c:v>
                </c:pt>
                <c:pt idx="12">
                  <c:v>4.7146020525207337</c:v>
                </c:pt>
                <c:pt idx="13">
                  <c:v>4.179194081167779</c:v>
                </c:pt>
                <c:pt idx="14">
                  <c:v>2.1848837660747007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9-442B-97DB-46431036496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 sz="1600" b="1">
                <a:latin typeface="+mn-lt"/>
              </a:rPr>
              <a:t>Gráfico 10</a:t>
            </a:r>
          </a:p>
          <a:p>
            <a:pPr>
              <a:defRPr sz="1600" b="1"/>
            </a:pPr>
            <a:r>
              <a:rPr lang="es-CR" sz="1600" b="1">
                <a:latin typeface="+mn-lt"/>
              </a:rPr>
              <a:t>Total de viviendas ocupadas por procedencia del agua, según región,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'c19g10'!$B$13</c:f>
              <c:strCache>
                <c:ptCount val="1"/>
                <c:pt idx="0">
                  <c:v> Central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'c19g10'!$D$14:$F$14</c:f>
              <c:numCache>
                <c:formatCode>#,##0</c:formatCode>
                <c:ptCount val="3"/>
                <c:pt idx="0">
                  <c:v>660250</c:v>
                </c:pt>
                <c:pt idx="1">
                  <c:v>439383</c:v>
                </c:pt>
                <c:pt idx="2">
                  <c:v>18366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4758-47FF-B4DF-AD3649F43BA0}"/>
            </c:ext>
          </c:extLst>
        </c:ser>
        <c:ser>
          <c:idx val="1"/>
          <c:order val="1"/>
          <c:tx>
            <c:strRef>
              <c:f>'c19g10'!$B$17</c:f>
              <c:strCache>
                <c:ptCount val="1"/>
                <c:pt idx="0">
                  <c:v> Chorotega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'c19g10'!$D$18:$F$18</c:f>
              <c:numCache>
                <c:formatCode>#,##0</c:formatCode>
                <c:ptCount val="3"/>
                <c:pt idx="0">
                  <c:v>77777</c:v>
                </c:pt>
                <c:pt idx="1">
                  <c:v>51564</c:v>
                </c:pt>
                <c:pt idx="2">
                  <c:v>7363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4758-47FF-B4DF-AD3649F43BA0}"/>
            </c:ext>
          </c:extLst>
        </c:ser>
        <c:ser>
          <c:idx val="2"/>
          <c:order val="2"/>
          <c:tx>
            <c:strRef>
              <c:f>'c19g10'!$B$21</c:f>
              <c:strCache>
                <c:ptCount val="1"/>
                <c:pt idx="0">
                  <c:v> Pacífico Central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'c19g10'!$D$22:$F$22</c:f>
              <c:numCache>
                <c:formatCode>#,##0</c:formatCode>
                <c:ptCount val="3"/>
                <c:pt idx="0">
                  <c:v>69938</c:v>
                </c:pt>
                <c:pt idx="1">
                  <c:v>38647</c:v>
                </c:pt>
                <c:pt idx="2">
                  <c:v>2615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4758-47FF-B4DF-AD3649F43BA0}"/>
            </c:ext>
          </c:extLst>
        </c:ser>
        <c:ser>
          <c:idx val="3"/>
          <c:order val="3"/>
          <c:tx>
            <c:strRef>
              <c:f>'c19g10'!$B$25</c:f>
              <c:strCache>
                <c:ptCount val="1"/>
                <c:pt idx="0">
                  <c:v> Brunca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88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'c19g10'!$D$26:$F$26</c:f>
              <c:numCache>
                <c:formatCode>#,##0</c:formatCode>
                <c:ptCount val="3"/>
                <c:pt idx="0">
                  <c:v>82835</c:v>
                </c:pt>
                <c:pt idx="1">
                  <c:v>42199</c:v>
                </c:pt>
                <c:pt idx="2">
                  <c:v>10671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4758-47FF-B4DF-AD3649F43BA0}"/>
            </c:ext>
          </c:extLst>
        </c:ser>
        <c:ser>
          <c:idx val="4"/>
          <c:order val="4"/>
          <c:tx>
            <c:strRef>
              <c:f>'c19g10'!$B$29</c:f>
              <c:strCache>
                <c:ptCount val="1"/>
                <c:pt idx="0">
                  <c:v> Huetar Caribe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88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'c19g10'!$D$30:$F$30</c:f>
              <c:numCache>
                <c:formatCode>#,##0</c:formatCode>
                <c:ptCount val="3"/>
                <c:pt idx="0">
                  <c:v>108325</c:v>
                </c:pt>
                <c:pt idx="1">
                  <c:v>33790</c:v>
                </c:pt>
                <c:pt idx="2">
                  <c:v>15562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4758-47FF-B4DF-AD3649F43BA0}"/>
            </c:ext>
          </c:extLst>
        </c:ser>
        <c:ser>
          <c:idx val="5"/>
          <c:order val="5"/>
          <c:tx>
            <c:strRef>
              <c:f>'c19g10'!$B$33</c:f>
              <c:strCache>
                <c:ptCount val="1"/>
                <c:pt idx="0">
                  <c:v> Huetar Norte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'c19g10'!$D$34:$F$34</c:f>
              <c:numCache>
                <c:formatCode>#,##0</c:formatCode>
                <c:ptCount val="3"/>
                <c:pt idx="0">
                  <c:v>38912</c:v>
                </c:pt>
                <c:pt idx="1">
                  <c:v>101489</c:v>
                </c:pt>
                <c:pt idx="2">
                  <c:v>9024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4758-47FF-B4DF-AD3649F43B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909317648"/>
        <c:axId val="909324864"/>
        <c:axId val="0"/>
      </c:bar3DChart>
      <c:catAx>
        <c:axId val="90931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09324864"/>
        <c:crosses val="autoZero"/>
        <c:auto val="1"/>
        <c:lblAlgn val="ctr"/>
        <c:lblOffset val="100"/>
        <c:noMultiLvlLbl val="0"/>
      </c:catAx>
      <c:valAx>
        <c:axId val="9093248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09317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11</a:t>
            </a:r>
          </a:p>
          <a:p>
            <a:pPr>
              <a:defRPr/>
            </a:pPr>
            <a:r>
              <a:rPr lang="es-CR" b="1"/>
              <a:t>Total de viviendas ocupadas por sistema de disposición de excretas, según región,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Alcantarilla o cloaca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('c22g11'!$B$13,'c22g11'!$B$17,'c22g11'!$B$21,'c22g11'!$B$25,'c22g11'!$B$29,'c22g11'!$B$33)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('c22g11'!$D$14,'c22g11'!$D$18,'c22g11'!$D$22,'c22g11'!$D$26,'c22g11'!$D$30,'c22g11'!$D$34)</c:f>
              <c:numCache>
                <c:formatCode>#,##0</c:formatCode>
                <c:ptCount val="6"/>
                <c:pt idx="0">
                  <c:v>388721</c:v>
                </c:pt>
                <c:pt idx="1">
                  <c:v>7792</c:v>
                </c:pt>
                <c:pt idx="2">
                  <c:v>12262</c:v>
                </c:pt>
                <c:pt idx="3">
                  <c:v>10205</c:v>
                </c:pt>
                <c:pt idx="4">
                  <c:v>25237</c:v>
                </c:pt>
                <c:pt idx="5">
                  <c:v>8330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F-4E7F-BC80-B170D8C09097}"/>
            </c:ext>
          </c:extLst>
        </c:ser>
        <c:ser>
          <c:idx val="1"/>
          <c:order val="1"/>
          <c:tx>
            <c:v>Tanque séptico</c:v>
          </c:tx>
          <c:spPr>
            <a:solidFill>
              <a:srgbClr val="0033CC"/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('c22g11'!$B$13,'c22g11'!$B$17,'c22g11'!$B$21,'c22g11'!$B$25,'c22g11'!$B$29,'c22g11'!$B$33)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('c22g11'!$E$14,'c22g11'!$E$18,'c22g11'!$E$22,'c22g11'!$E$26,'c22g11'!$E$30,'c22g11'!$E$34)</c:f>
              <c:numCache>
                <c:formatCode>#,##0</c:formatCode>
                <c:ptCount val="6"/>
                <c:pt idx="0">
                  <c:v>721573</c:v>
                </c:pt>
                <c:pt idx="1">
                  <c:v>126474</c:v>
                </c:pt>
                <c:pt idx="2">
                  <c:v>98030</c:v>
                </c:pt>
                <c:pt idx="3">
                  <c:v>124398</c:v>
                </c:pt>
                <c:pt idx="4">
                  <c:v>130405</c:v>
                </c:pt>
                <c:pt idx="5">
                  <c:v>139730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F-4E7F-BC80-B170D8C09097}"/>
            </c:ext>
          </c:extLst>
        </c:ser>
        <c:ser>
          <c:idx val="2"/>
          <c:order val="2"/>
          <c:tx>
            <c:v>Otro</c:v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strRef>
              <c:f>('c22g11'!$B$13,'c22g11'!$B$17,'c22g11'!$B$21,'c22g11'!$B$25,'c22g11'!$B$29,'c22g11'!$B$33)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('c22g11'!$F$14,'c22g11'!$F$18,'c22g11'!$F$22,'c22g11'!$F$26,'c22g11'!$F$30,'c22g11'!$F$34)</c:f>
              <c:numCache>
                <c:formatCode>#,##0</c:formatCode>
                <c:ptCount val="6"/>
                <c:pt idx="0">
                  <c:v>6438</c:v>
                </c:pt>
                <c:pt idx="1">
                  <c:v>1978</c:v>
                </c:pt>
                <c:pt idx="2">
                  <c:v>740</c:v>
                </c:pt>
                <c:pt idx="3">
                  <c:v>1102</c:v>
                </c:pt>
                <c:pt idx="4">
                  <c:v>1617</c:v>
                </c:pt>
                <c:pt idx="5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F-4E7F-BC80-B170D8C09097}"/>
            </c:ext>
          </c:extLst>
        </c:ser>
        <c:ser>
          <c:idx val="3"/>
          <c:order val="3"/>
          <c:tx>
            <c:v>No tiene</c:v>
          </c:tx>
          <c:spPr>
            <a:solidFill>
              <a:srgbClr val="FFFF00"/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strRef>
              <c:f>('c22g11'!$B$13,'c22g11'!$B$17,'c22g11'!$B$21,'c22g11'!$B$25,'c22g11'!$B$29,'c22g11'!$B$33)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('c22g11'!$G$14,'c22g11'!$G$18,'c22g11'!$G$22,'c22g11'!$G$26,'c22g11'!$G$30,'c22g11'!$G$34)</c:f>
              <c:numCache>
                <c:formatCode>#,##0</c:formatCode>
                <c:ptCount val="6"/>
                <c:pt idx="0">
                  <c:v>1267</c:v>
                </c:pt>
                <c:pt idx="1">
                  <c:v>460</c:v>
                </c:pt>
                <c:pt idx="2">
                  <c:v>168</c:v>
                </c:pt>
                <c:pt idx="3">
                  <c:v>0</c:v>
                </c:pt>
                <c:pt idx="4">
                  <c:v>418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F-4E7F-BC80-B170D8C09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342472"/>
        <c:axId val="582345096"/>
        <c:axId val="0"/>
      </c:bar3DChart>
      <c:catAx>
        <c:axId val="582342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82345096"/>
        <c:crosses val="autoZero"/>
        <c:auto val="1"/>
        <c:lblAlgn val="ctr"/>
        <c:lblOffset val="100"/>
        <c:noMultiLvlLbl val="0"/>
      </c:catAx>
      <c:valAx>
        <c:axId val="58234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823424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12</a:t>
            </a:r>
          </a:p>
          <a:p>
            <a:pPr>
              <a:defRPr/>
            </a:pPr>
            <a:r>
              <a:rPr lang="es-CR"/>
              <a:t>Déficit habitacional por región,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Déficit cuantitativo</c:v>
          </c:tx>
          <c:spPr>
            <a:gradFill flip="none" rotWithShape="1"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Lbls>
            <c:spPr>
              <a:solidFill>
                <a:srgbClr val="4F81BD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'c29g12'!$D$5:$I$5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'c29g12'!$D$8:$I$8</c:f>
              <c:numCache>
                <c:formatCode>#,##0</c:formatCode>
                <c:ptCount val="6"/>
                <c:pt idx="0">
                  <c:v>8506</c:v>
                </c:pt>
                <c:pt idx="1">
                  <c:v>511</c:v>
                </c:pt>
                <c:pt idx="2">
                  <c:v>1623</c:v>
                </c:pt>
                <c:pt idx="3">
                  <c:v>974</c:v>
                </c:pt>
                <c:pt idx="4">
                  <c:v>872</c:v>
                </c:pt>
                <c:pt idx="5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3-46C9-AF88-546FB6D3667A}"/>
            </c:ext>
          </c:extLst>
        </c:ser>
        <c:ser>
          <c:idx val="1"/>
          <c:order val="1"/>
          <c:tx>
            <c:v>Déficit cualitativo</c:v>
          </c:tx>
          <c:spPr>
            <a:gradFill flip="none" rotWithShape="1">
              <a:gsLst>
                <a:gs pos="0">
                  <a:schemeClr val="accent2">
                    <a:lumMod val="5000"/>
                    <a:lumOff val="95000"/>
                  </a:schemeClr>
                </a:gs>
                <a:gs pos="74000">
                  <a:schemeClr val="accent2">
                    <a:lumMod val="45000"/>
                    <a:lumOff val="55000"/>
                  </a:schemeClr>
                </a:gs>
                <a:gs pos="83000">
                  <a:schemeClr val="accent2">
                    <a:lumMod val="45000"/>
                    <a:lumOff val="55000"/>
                  </a:schemeClr>
                </a:gs>
                <a:gs pos="100000">
                  <a:schemeClr val="accent2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Lbls>
            <c:spPr>
              <a:solidFill>
                <a:srgbClr val="C0504D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'c29g12'!$D$5:$I$5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'c29g12'!$D$12:$I$12</c:f>
              <c:numCache>
                <c:formatCode>#,##0</c:formatCode>
                <c:ptCount val="6"/>
                <c:pt idx="0">
                  <c:v>57544</c:v>
                </c:pt>
                <c:pt idx="1">
                  <c:v>9780</c:v>
                </c:pt>
                <c:pt idx="2">
                  <c:v>10742</c:v>
                </c:pt>
                <c:pt idx="3">
                  <c:v>13574</c:v>
                </c:pt>
                <c:pt idx="4">
                  <c:v>22215</c:v>
                </c:pt>
                <c:pt idx="5">
                  <c:v>18084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3-46C9-AF88-546FB6D366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592185680"/>
        <c:axId val="593295080"/>
        <c:axId val="0"/>
      </c:bar3DChart>
      <c:catAx>
        <c:axId val="59218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3295080"/>
        <c:crosses val="autoZero"/>
        <c:auto val="1"/>
        <c:lblAlgn val="ctr"/>
        <c:lblOffset val="100"/>
        <c:noMultiLvlLbl val="0"/>
      </c:catAx>
      <c:valAx>
        <c:axId val="5932950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9218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13</a:t>
            </a:r>
          </a:p>
          <a:p>
            <a:pPr>
              <a:defRPr/>
            </a:pPr>
            <a:r>
              <a:rPr lang="es-CR" b="1"/>
              <a:t>Déficit habitacional por decil de ingreso total del hogar neto,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'c30g13'!$B$9</c:f>
              <c:strCache>
                <c:ptCount val="1"/>
                <c:pt idx="0">
                  <c:v>Déficit cuantitativo</c:v>
                </c:pt>
              </c:strCache>
            </c:strRef>
          </c:tx>
          <c:spPr>
            <a:solidFill>
              <a:srgbClr val="CC99FF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'c30g13'!$D$6:$M$6</c:f>
              <c:strCache>
                <c:ptCount val="1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</c:strCache>
            </c:strRef>
          </c:cat>
          <c:val>
            <c:numRef>
              <c:f>'c30g13'!$D$9:$M$9</c:f>
              <c:numCache>
                <c:formatCode>#,##0</c:formatCode>
                <c:ptCount val="10"/>
                <c:pt idx="0">
                  <c:v>1343</c:v>
                </c:pt>
                <c:pt idx="1">
                  <c:v>1844</c:v>
                </c:pt>
                <c:pt idx="2">
                  <c:v>1765</c:v>
                </c:pt>
                <c:pt idx="3">
                  <c:v>1995</c:v>
                </c:pt>
                <c:pt idx="4">
                  <c:v>1431</c:v>
                </c:pt>
                <c:pt idx="5">
                  <c:v>1698</c:v>
                </c:pt>
                <c:pt idx="6">
                  <c:v>1731</c:v>
                </c:pt>
                <c:pt idx="7">
                  <c:v>826</c:v>
                </c:pt>
                <c:pt idx="8">
                  <c:v>468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6-48F4-8C59-DF5183DD9B37}"/>
            </c:ext>
          </c:extLst>
        </c:ser>
        <c:ser>
          <c:idx val="1"/>
          <c:order val="1"/>
          <c:tx>
            <c:strRef>
              <c:f>'c30g13'!$B$13</c:f>
              <c:strCache>
                <c:ptCount val="1"/>
                <c:pt idx="0">
                  <c:v>Déficit cualitativo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40000"/>
                    <a:lumOff val="60000"/>
                  </a:schemeClr>
                </a:gs>
                <a:gs pos="46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'c30g13'!$D$6:$M$6</c:f>
              <c:strCache>
                <c:ptCount val="1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</c:strCache>
            </c:strRef>
          </c:cat>
          <c:val>
            <c:numRef>
              <c:f>'c30g13'!$D$13:$M$13</c:f>
              <c:numCache>
                <c:formatCode>#,##0</c:formatCode>
                <c:ptCount val="10"/>
                <c:pt idx="0">
                  <c:v>30517</c:v>
                </c:pt>
                <c:pt idx="1">
                  <c:v>22501</c:v>
                </c:pt>
                <c:pt idx="2">
                  <c:v>19427</c:v>
                </c:pt>
                <c:pt idx="3">
                  <c:v>18259</c:v>
                </c:pt>
                <c:pt idx="4">
                  <c:v>11920</c:v>
                </c:pt>
                <c:pt idx="5">
                  <c:v>10181</c:v>
                </c:pt>
                <c:pt idx="6">
                  <c:v>8163</c:v>
                </c:pt>
                <c:pt idx="7">
                  <c:v>6540</c:v>
                </c:pt>
                <c:pt idx="8">
                  <c:v>3705</c:v>
                </c:pt>
                <c:pt idx="9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D6-48F4-8C59-DF5183DD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9248984"/>
        <c:axId val="459253904"/>
        <c:axId val="0"/>
      </c:bar3DChart>
      <c:catAx>
        <c:axId val="459248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9253904"/>
        <c:crosses val="autoZero"/>
        <c:auto val="1"/>
        <c:lblAlgn val="ctr"/>
        <c:lblOffset val="100"/>
        <c:noMultiLvlLbl val="0"/>
      </c:catAx>
      <c:valAx>
        <c:axId val="45925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9248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 sz="1400"/>
              <a:t>Gráfico 14</a:t>
            </a:r>
          </a:p>
          <a:p>
            <a:pPr>
              <a:defRPr/>
            </a:pPr>
            <a:r>
              <a:rPr lang="es-CR" sz="1400"/>
              <a:t>Número de BFV pagados y monto del bono promedio real. 2020-2024</a:t>
            </a:r>
            <a:r>
              <a:rPr lang="es-CR"/>
              <a:t>
</a:t>
            </a:r>
            <a:r>
              <a:rPr lang="es-CR" sz="1000"/>
              <a:t>-en colones de 2024-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BFV</c:v>
          </c:tx>
          <c:spPr>
            <a:gradFill flip="none" rotWithShape="1">
              <a:gsLst>
                <a:gs pos="0">
                  <a:schemeClr val="accent3">
                    <a:lumMod val="6000"/>
                    <a:lumOff val="94000"/>
                  </a:schemeClr>
                </a:gs>
                <a:gs pos="74000">
                  <a:schemeClr val="accent3">
                    <a:lumMod val="45000"/>
                    <a:lumOff val="55000"/>
                  </a:schemeClr>
                </a:gs>
                <a:gs pos="83000">
                  <a:schemeClr val="accent3">
                    <a:lumMod val="45000"/>
                    <a:lumOff val="55000"/>
                  </a:schemeClr>
                </a:gs>
                <a:gs pos="100000">
                  <a:schemeClr val="accent3">
                    <a:lumMod val="30000"/>
                    <a:lumOff val="70000"/>
                  </a:schemeClr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92D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8626284600799546E-17"/>
                  <c:y val="6.4849610462630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C1-40A6-ABC3-3363684038C4}"/>
                </c:ext>
              </c:extLst>
            </c:dLbl>
            <c:dLbl>
              <c:idx val="1"/>
              <c:layout>
                <c:manualLayout>
                  <c:x val="0"/>
                  <c:y val="6.48496104626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C1-40A6-ABC3-3363684038C4}"/>
                </c:ext>
              </c:extLst>
            </c:dLbl>
            <c:dLbl>
              <c:idx val="2"/>
              <c:layout>
                <c:manualLayout>
                  <c:x val="0"/>
                  <c:y val="6.4849610462630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C1-40A6-ABC3-3363684038C4}"/>
                </c:ext>
              </c:extLst>
            </c:dLbl>
            <c:dLbl>
              <c:idx val="3"/>
              <c:layout>
                <c:manualLayout>
                  <c:x val="0"/>
                  <c:y val="6.8452366599443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C1-40A6-ABC3-3363684038C4}"/>
                </c:ext>
              </c:extLst>
            </c:dLbl>
            <c:dLbl>
              <c:idx val="4"/>
              <c:layout>
                <c:manualLayout>
                  <c:x val="0"/>
                  <c:y val="6.8452366599443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C1-40A6-ABC3-336368403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'c31 g14'!$B$5:$B$9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'c31 g14'!$C$5:$C$9</c:f>
              <c:numCache>
                <c:formatCode>#,##0</c:formatCode>
                <c:ptCount val="5"/>
                <c:pt idx="0">
                  <c:v>12873</c:v>
                </c:pt>
                <c:pt idx="1">
                  <c:v>11428</c:v>
                </c:pt>
                <c:pt idx="2">
                  <c:v>8369</c:v>
                </c:pt>
                <c:pt idx="3">
                  <c:v>8222</c:v>
                </c:pt>
                <c:pt idx="4">
                  <c:v>9320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1-40A6-ABC3-33636840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82888"/>
        <c:axId val="1"/>
      </c:barChart>
      <c:lineChart>
        <c:grouping val="stacked"/>
        <c:varyColors val="0"/>
        <c:ser>
          <c:idx val="1"/>
          <c:order val="1"/>
          <c:tx>
            <c:strRef>
              <c:f>'c31 g14'!$H$4</c:f>
              <c:strCache>
                <c:ptCount val="1"/>
                <c:pt idx="0">
                  <c:v>Monto del bono promedio real </c:v>
                </c:pt>
              </c:strCache>
            </c:strRef>
          </c:tx>
          <c:spPr>
            <a:ln w="34925" cap="rnd">
              <a:solidFill>
                <a:srgbClr val="FFFF00"/>
              </a:solidFill>
              <a:prstDash val="dashDot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4"/>
            <c:spPr>
              <a:solidFill>
                <a:srgbClr val="FFFF00"/>
              </a:solidFill>
              <a:ln w="3175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4.470359945574888E-2"/>
                  <c:y val="-0.34226183299721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1-40A6-ABC3-3363684038C4}"/>
                </c:ext>
              </c:extLst>
            </c:dLbl>
            <c:dLbl>
              <c:idx val="1"/>
              <c:layout>
                <c:manualLayout>
                  <c:x val="-4.8767563042635138E-2"/>
                  <c:y val="-0.158521270019764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1-40A6-ABC3-3363684038C4}"/>
                </c:ext>
              </c:extLst>
            </c:dLbl>
            <c:dLbl>
              <c:idx val="2"/>
              <c:layout>
                <c:manualLayout>
                  <c:x val="-5.0799544836078271E-2"/>
                  <c:y val="-0.216165368208769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C1-40A6-ABC3-3363684038C4}"/>
                </c:ext>
              </c:extLst>
            </c:dLbl>
            <c:dLbl>
              <c:idx val="3"/>
              <c:layout>
                <c:manualLayout>
                  <c:x val="-6.0959453803293921E-2"/>
                  <c:y val="-4.3233073641753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C1-40A6-ABC3-3363684038C4}"/>
                </c:ext>
              </c:extLst>
            </c:dLbl>
            <c:dLbl>
              <c:idx val="4"/>
              <c:layout>
                <c:manualLayout>
                  <c:x val="-5.0799544836078195E-2"/>
                  <c:y val="-6.8452366599443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C1-40A6-ABC3-336368403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sq">
                      <a:solidFill>
                        <a:srgbClr val="FFFF00">
                          <a:alpha val="49000"/>
                        </a:srgbClr>
                      </a:solidFill>
                      <a:prstDash val="dashDot"/>
                      <a:miter lim="800000"/>
                    </a:ln>
                    <a:effectLst/>
                  </c:spPr>
                </c15:leaderLines>
              </c:ext>
            </c:extLst>
          </c:dLbls>
          <c:cat>
            <c:numRef>
              <c:f>'c31 g14'!$B$5:$B$9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'c31 g14'!$H$5:$H$9</c:f>
              <c:numCache>
                <c:formatCode>"₡"#\ ##0</c:formatCode>
                <c:ptCount val="5"/>
                <c:pt idx="0">
                  <c:v>10340029.961309236</c:v>
                </c:pt>
                <c:pt idx="1">
                  <c:v>10969494.031992283</c:v>
                </c:pt>
                <c:pt idx="2">
                  <c:v>10120454.662280649</c:v>
                </c:pt>
                <c:pt idx="3">
                  <c:v>11532071.503676206</c:v>
                </c:pt>
                <c:pt idx="4">
                  <c:v>11524521.764023608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1-40A6-ABC3-33636840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21824"/>
        <c:axId val="27379744"/>
      </c:lineChart>
      <c:catAx>
        <c:axId val="318382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18382888"/>
        <c:crosses val="autoZero"/>
        <c:crossBetween val="between"/>
      </c:valAx>
      <c:valAx>
        <c:axId val="27379744"/>
        <c:scaling>
          <c:orientation val="minMax"/>
        </c:scaling>
        <c:delete val="0"/>
        <c:axPos val="r"/>
        <c:numFmt formatCode="&quot;₡&quot;#\ 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120121824"/>
        <c:crosses val="max"/>
        <c:crossBetween val="between"/>
      </c:valAx>
      <c:catAx>
        <c:axId val="112012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79744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 alignWithMargins="0">
      <c:oddHeader>&amp;A</c:oddHeader>
      <c:oddFooter>Page &amp;P</c:oddFooter>
    </c:headerFooter>
    <c:pageMargins b="1" l="0.750000000000001" r="0.75000000000000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15</a:t>
            </a:r>
          </a:p>
          <a:p>
            <a:pPr>
              <a:defRPr/>
            </a:pPr>
            <a:r>
              <a:rPr lang="es-CR" b="1"/>
              <a:t>Número de BFV</a:t>
            </a:r>
            <a:r>
              <a:rPr lang="es-CR" b="1" baseline="0"/>
              <a:t> </a:t>
            </a:r>
            <a:r>
              <a:rPr lang="es-CR" b="1"/>
              <a:t>pagados por entidad autorizada, 2020 - 2024.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'c32g15'!$D$4</c:f>
              <c:strCache>
                <c:ptCount val="1"/>
                <c:pt idx="0">
                  <c:v>Bancos Estatales</c:v>
                </c:pt>
              </c:strCache>
            </c:strRef>
          </c:tx>
          <c:spPr>
            <a:solidFill>
              <a:srgbClr val="FF0066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rgbClr val="FF0000"/>
              </a:contourClr>
            </a:sp3d>
          </c:spPr>
          <c:invertIfNegative val="0"/>
          <c:cat>
            <c:numRef>
              <c:f>'c32g15'!$B$5:$B$9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'c32g15'!$D$5:$D$9</c:f>
              <c:numCache>
                <c:formatCode>#,##0</c:formatCode>
                <c:ptCount val="5"/>
                <c:pt idx="0">
                  <c:v>573</c:v>
                </c:pt>
                <c:pt idx="1">
                  <c:v>561</c:v>
                </c:pt>
                <c:pt idx="2">
                  <c:v>273</c:v>
                </c:pt>
                <c:pt idx="3">
                  <c:v>301</c:v>
                </c:pt>
                <c:pt idx="4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7-4916-B379-54CAA4D01E0E}"/>
            </c:ext>
          </c:extLst>
        </c:ser>
        <c:ser>
          <c:idx val="1"/>
          <c:order val="1"/>
          <c:tx>
            <c:strRef>
              <c:f>'c32g15'!$E$4</c:f>
              <c:strCache>
                <c:ptCount val="1"/>
                <c:pt idx="0">
                  <c:v>Bancos Privados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'c32g15'!$B$5:$B$9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'c32g15'!$E$5:$E$10</c:f>
              <c:numCache>
                <c:formatCode>#,##0</c:formatCode>
                <c:ptCount val="6"/>
                <c:pt idx="0">
                  <c:v>167</c:v>
                </c:pt>
                <c:pt idx="1">
                  <c:v>76</c:v>
                </c:pt>
                <c:pt idx="2">
                  <c:v>75</c:v>
                </c:pt>
                <c:pt idx="3">
                  <c:v>58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7-4916-B379-54CAA4D01E0E}"/>
            </c:ext>
          </c:extLst>
        </c:ser>
        <c:ser>
          <c:idx val="2"/>
          <c:order val="2"/>
          <c:tx>
            <c:strRef>
              <c:f>'c32g15'!$F$4</c:f>
              <c:strCache>
                <c:ptCount val="1"/>
                <c:pt idx="0">
                  <c:v>Bancos Creados por leyes especiales</c:v>
                </c:pt>
              </c:strCache>
            </c:strRef>
          </c:tx>
          <c:spPr>
            <a:solidFill>
              <a:srgbClr val="0070C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/>
          </c:spPr>
          <c:invertIfNegative val="0"/>
          <c:cat>
            <c:numRef>
              <c:f>'c32g15'!$B$5:$B$9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'c32g15'!$F$5:$F$9</c:f>
              <c:numCache>
                <c:formatCode>#,##0</c:formatCode>
                <c:ptCount val="5"/>
                <c:pt idx="0">
                  <c:v>137</c:v>
                </c:pt>
                <c:pt idx="1">
                  <c:v>236</c:v>
                </c:pt>
                <c:pt idx="2">
                  <c:v>141</c:v>
                </c:pt>
                <c:pt idx="3">
                  <c:v>264</c:v>
                </c:pt>
                <c:pt idx="4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7-4916-B379-54CAA4D01E0E}"/>
            </c:ext>
          </c:extLst>
        </c:ser>
        <c:ser>
          <c:idx val="3"/>
          <c:order val="3"/>
          <c:tx>
            <c:strRef>
              <c:f>'c32g15'!$G$4</c:f>
              <c:strCache>
                <c:ptCount val="1"/>
                <c:pt idx="0">
                  <c:v>Cooperativas</c:v>
                </c:pt>
              </c:strCache>
            </c:strRef>
          </c:tx>
          <c:spPr>
            <a:solidFill>
              <a:srgbClr val="92D05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'c32g15'!$B$5:$B$9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'c32g15'!$G$5:$G$9</c:f>
              <c:numCache>
                <c:formatCode>#,##0</c:formatCode>
                <c:ptCount val="5"/>
                <c:pt idx="0">
                  <c:v>3881</c:v>
                </c:pt>
                <c:pt idx="1">
                  <c:v>2598</c:v>
                </c:pt>
                <c:pt idx="2">
                  <c:v>2546</c:v>
                </c:pt>
                <c:pt idx="3">
                  <c:v>2495</c:v>
                </c:pt>
                <c:pt idx="4">
                  <c:v>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47-4916-B379-54CAA4D01E0E}"/>
            </c:ext>
          </c:extLst>
        </c:ser>
        <c:ser>
          <c:idx val="4"/>
          <c:order val="4"/>
          <c:tx>
            <c:strRef>
              <c:f>'c32g15'!$H$4</c:f>
              <c:strCache>
                <c:ptCount val="1"/>
                <c:pt idx="0">
                  <c:v>Instituciones Autónomas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numRef>
              <c:f>'c32g15'!$B$5:$B$9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'c32g15'!$H$5:$H$10</c:f>
              <c:numCache>
                <c:formatCode>#,##0</c:formatCode>
                <c:ptCount val="6"/>
                <c:pt idx="0">
                  <c:v>124</c:v>
                </c:pt>
                <c:pt idx="1">
                  <c:v>95</c:v>
                </c:pt>
                <c:pt idx="2">
                  <c:v>69</c:v>
                </c:pt>
                <c:pt idx="3">
                  <c:v>94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47-4916-B379-54CAA4D01E0E}"/>
            </c:ext>
          </c:extLst>
        </c:ser>
        <c:ser>
          <c:idx val="5"/>
          <c:order val="5"/>
          <c:tx>
            <c:strRef>
              <c:f>'c32g15'!$I$4</c:f>
              <c:strCache>
                <c:ptCount val="1"/>
                <c:pt idx="0">
                  <c:v>Mutuales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5"/>
              </a:contourClr>
            </a:sp3d>
          </c:spPr>
          <c:invertIfNegative val="0"/>
          <c:cat>
            <c:numRef>
              <c:f>'c32g15'!$B$5:$B$9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'c32g15'!$I$5:$I$9</c:f>
              <c:numCache>
                <c:formatCode>#,##0</c:formatCode>
                <c:ptCount val="5"/>
                <c:pt idx="0">
                  <c:v>6941</c:v>
                </c:pt>
                <c:pt idx="1">
                  <c:v>6685</c:v>
                </c:pt>
                <c:pt idx="2">
                  <c:v>4299</c:v>
                </c:pt>
                <c:pt idx="3">
                  <c:v>4028</c:v>
                </c:pt>
                <c:pt idx="4">
                  <c:v>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47-4916-B379-54CAA4D01E0E}"/>
            </c:ext>
          </c:extLst>
        </c:ser>
        <c:ser>
          <c:idx val="6"/>
          <c:order val="6"/>
          <c:tx>
            <c:strRef>
              <c:f>'c32g15'!$J$4</c:f>
              <c:strCache>
                <c:ptCount val="1"/>
                <c:pt idx="0">
                  <c:v>Otras 1/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2"/>
              </a:contourClr>
            </a:sp3d>
          </c:spPr>
          <c:invertIfNegative val="0"/>
          <c:cat>
            <c:numRef>
              <c:f>'c32g15'!$B$5:$B$9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'c32g15'!$J$5:$J$9</c:f>
              <c:numCache>
                <c:formatCode>#,##0</c:formatCode>
                <c:ptCount val="5"/>
                <c:pt idx="0">
                  <c:v>1050</c:v>
                </c:pt>
                <c:pt idx="1">
                  <c:v>1177</c:v>
                </c:pt>
                <c:pt idx="2">
                  <c:v>966</c:v>
                </c:pt>
                <c:pt idx="3">
                  <c:v>982</c:v>
                </c:pt>
                <c:pt idx="4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47-4916-B379-54CAA4D0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6152832"/>
        <c:axId val="696150536"/>
        <c:axId val="0"/>
      </c:bar3DChart>
      <c:catAx>
        <c:axId val="69615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96150536"/>
        <c:crosses val="autoZero"/>
        <c:auto val="1"/>
        <c:lblAlgn val="ctr"/>
        <c:lblOffset val="100"/>
        <c:noMultiLvlLbl val="0"/>
      </c:catAx>
      <c:valAx>
        <c:axId val="69615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96152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16</a:t>
            </a:r>
          </a:p>
          <a:p>
            <a:pPr>
              <a:defRPr/>
            </a:pPr>
            <a:r>
              <a:rPr lang="es-CR"/>
              <a:t>Número de BFV pagados por estrato, 2020 - 2024.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'c33g16'!$D$4</c:f>
              <c:strCache>
                <c:ptCount val="1"/>
                <c:pt idx="0">
                  <c:v> Estrato 1 1/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'c33g16'!$D$5:$D$9</c:f>
              <c:numCache>
                <c:formatCode>#,##0</c:formatCode>
                <c:ptCount val="5"/>
                <c:pt idx="0">
                  <c:v>9826</c:v>
                </c:pt>
                <c:pt idx="1">
                  <c:v>8185</c:v>
                </c:pt>
                <c:pt idx="2">
                  <c:v>6370</c:v>
                </c:pt>
                <c:pt idx="3">
                  <c:v>6263</c:v>
                </c:pt>
                <c:pt idx="4">
                  <c:v>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6-48BF-9F79-0FB263240EE3}"/>
            </c:ext>
          </c:extLst>
        </c:ser>
        <c:ser>
          <c:idx val="1"/>
          <c:order val="1"/>
          <c:tx>
            <c:strRef>
              <c:f>'c33g16'!$E$4</c:f>
              <c:strCache>
                <c:ptCount val="1"/>
                <c:pt idx="0">
                  <c:v> Estrato 2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0"/>
                    <a:lumOff val="100000"/>
                  </a:schemeClr>
                </a:gs>
                <a:gs pos="35000">
                  <a:schemeClr val="accent2">
                    <a:lumMod val="0"/>
                    <a:lumOff val="100000"/>
                  </a:schemeClr>
                </a:gs>
                <a:gs pos="100000">
                  <a:schemeClr val="accent2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'c33g16'!$E$5:$E$9</c:f>
              <c:numCache>
                <c:formatCode>#,##0</c:formatCode>
                <c:ptCount val="5"/>
                <c:pt idx="0">
                  <c:v>872</c:v>
                </c:pt>
                <c:pt idx="1">
                  <c:v>833</c:v>
                </c:pt>
                <c:pt idx="2">
                  <c:v>617</c:v>
                </c:pt>
                <c:pt idx="3">
                  <c:v>690</c:v>
                </c:pt>
                <c:pt idx="4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76-48BF-9F79-0FB263240EE3}"/>
            </c:ext>
          </c:extLst>
        </c:ser>
        <c:ser>
          <c:idx val="2"/>
          <c:order val="2"/>
          <c:tx>
            <c:strRef>
              <c:f>'c33g16'!$F$4</c:f>
              <c:strCache>
                <c:ptCount val="1"/>
                <c:pt idx="0">
                  <c:v> Estrato 3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0"/>
                    <a:lumOff val="100000"/>
                  </a:schemeClr>
                </a:gs>
                <a:gs pos="35000">
                  <a:schemeClr val="accent3">
                    <a:lumMod val="0"/>
                    <a:lumOff val="100000"/>
                  </a:schemeClr>
                </a:gs>
                <a:gs pos="100000">
                  <a:schemeClr val="accent3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'c33g16'!$F$5:$F$9</c:f>
              <c:numCache>
                <c:formatCode>#,##0</c:formatCode>
                <c:ptCount val="5"/>
                <c:pt idx="0">
                  <c:v>882</c:v>
                </c:pt>
                <c:pt idx="1">
                  <c:v>995</c:v>
                </c:pt>
                <c:pt idx="2">
                  <c:v>715</c:v>
                </c:pt>
                <c:pt idx="3">
                  <c:v>682</c:v>
                </c:pt>
                <c:pt idx="4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76-48BF-9F79-0FB263240EE3}"/>
            </c:ext>
          </c:extLst>
        </c:ser>
        <c:ser>
          <c:idx val="3"/>
          <c:order val="3"/>
          <c:tx>
            <c:strRef>
              <c:f>'c33g16'!$G$4</c:f>
              <c:strCache>
                <c:ptCount val="1"/>
                <c:pt idx="0">
                  <c:v> Estrato 4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'c33g16'!$G$5:$G$9</c:f>
              <c:numCache>
                <c:formatCode>#,##0</c:formatCode>
                <c:ptCount val="5"/>
                <c:pt idx="0">
                  <c:v>520</c:v>
                </c:pt>
                <c:pt idx="1">
                  <c:v>639</c:v>
                </c:pt>
                <c:pt idx="2">
                  <c:v>339</c:v>
                </c:pt>
                <c:pt idx="3">
                  <c:v>299</c:v>
                </c:pt>
                <c:pt idx="4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76-48BF-9F79-0FB263240EE3}"/>
            </c:ext>
          </c:extLst>
        </c:ser>
        <c:ser>
          <c:idx val="4"/>
          <c:order val="4"/>
          <c:tx>
            <c:strRef>
              <c:f>'c33g16'!$H$4</c:f>
              <c:strCache>
                <c:ptCount val="1"/>
                <c:pt idx="0">
                  <c:v> Estrato 5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0"/>
                    <a:lumOff val="100000"/>
                  </a:schemeClr>
                </a:gs>
                <a:gs pos="35000">
                  <a:schemeClr val="accent5">
                    <a:lumMod val="0"/>
                    <a:lumOff val="100000"/>
                  </a:schemeClr>
                </a:gs>
                <a:gs pos="100000">
                  <a:schemeClr val="accent5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'c33g16'!$H$5:$H$9</c:f>
              <c:numCache>
                <c:formatCode>#,##0</c:formatCode>
                <c:ptCount val="5"/>
                <c:pt idx="0">
                  <c:v>444</c:v>
                </c:pt>
                <c:pt idx="1">
                  <c:v>492</c:v>
                </c:pt>
                <c:pt idx="2">
                  <c:v>210</c:v>
                </c:pt>
                <c:pt idx="3">
                  <c:v>199</c:v>
                </c:pt>
                <c:pt idx="4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76-48BF-9F79-0FB263240EE3}"/>
            </c:ext>
          </c:extLst>
        </c:ser>
        <c:ser>
          <c:idx val="5"/>
          <c:order val="5"/>
          <c:tx>
            <c:strRef>
              <c:f>'c33g16'!$I$4</c:f>
              <c:strCache>
                <c:ptCount val="1"/>
                <c:pt idx="0">
                  <c:v> Estrato 6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'c33g16'!$I$5:$I$9</c:f>
              <c:numCache>
                <c:formatCode>#,##0</c:formatCode>
                <c:ptCount val="5"/>
                <c:pt idx="0">
                  <c:v>329</c:v>
                </c:pt>
                <c:pt idx="1">
                  <c:v>284</c:v>
                </c:pt>
                <c:pt idx="2">
                  <c:v>118</c:v>
                </c:pt>
                <c:pt idx="3">
                  <c:v>89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76-48BF-9F79-0FB263240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42141184"/>
        <c:axId val="642138560"/>
        <c:axId val="0"/>
      </c:bar3DChart>
      <c:catAx>
        <c:axId val="6421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2138560"/>
        <c:crosses val="autoZero"/>
        <c:auto val="1"/>
        <c:lblAlgn val="ctr"/>
        <c:lblOffset val="100"/>
        <c:noMultiLvlLbl val="0"/>
      </c:catAx>
      <c:valAx>
        <c:axId val="6421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2141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17</a:t>
            </a:r>
          </a:p>
          <a:p>
            <a:pPr>
              <a:defRPr/>
            </a:pPr>
            <a:r>
              <a:rPr lang="es-CR" b="1"/>
              <a:t>Número</a:t>
            </a:r>
            <a:r>
              <a:rPr lang="es-CR" b="1" baseline="0"/>
              <a:t> de BFV </a:t>
            </a:r>
            <a:r>
              <a:rPr lang="es-CR" b="1"/>
              <a:t>pagados por modalidad de presupuesto,  2020 - 2024.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'c34g17'!$D$4</c:f>
              <c:strCache>
                <c:ptCount val="1"/>
                <c:pt idx="0">
                  <c:v>Indígenas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89000"/>
                  </a:schemeClr>
                </a:gs>
                <a:gs pos="23000">
                  <a:schemeClr val="accent6">
                    <a:lumMod val="89000"/>
                  </a:schemeClr>
                </a:gs>
                <a:gs pos="69000">
                  <a:schemeClr val="accent6">
                    <a:lumMod val="75000"/>
                  </a:schemeClr>
                </a:gs>
                <a:gs pos="97000">
                  <a:schemeClr val="accent6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numRef>
              <c:f>'c34g17'!$B$5:$B$9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'c34g17'!$D$5:$D$9</c:f>
              <c:numCache>
                <c:formatCode>#\ ##0.0</c:formatCode>
                <c:ptCount val="5"/>
                <c:pt idx="0">
                  <c:v>3966.35</c:v>
                </c:pt>
                <c:pt idx="1">
                  <c:v>28278.86</c:v>
                </c:pt>
                <c:pt idx="2">
                  <c:v>6973.38</c:v>
                </c:pt>
                <c:pt idx="3">
                  <c:v>7680.57</c:v>
                </c:pt>
                <c:pt idx="4">
                  <c:v>1724.17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3-42BF-8E3B-3628543E605A}"/>
            </c:ext>
          </c:extLst>
        </c:ser>
        <c:ser>
          <c:idx val="1"/>
          <c:order val="1"/>
          <c:tx>
            <c:strRef>
              <c:f>'c34g17'!$E$4</c:f>
              <c:strCache>
                <c:ptCount val="1"/>
                <c:pt idx="0">
                  <c:v>Autoconstrucción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23000">
                  <a:schemeClr val="accent1">
                    <a:lumMod val="89000"/>
                  </a:schemeClr>
                </a:gs>
                <a:gs pos="69000">
                  <a:schemeClr val="accent1">
                    <a:lumMod val="75000"/>
                  </a:schemeClr>
                </a:gs>
                <a:gs pos="97000">
                  <a:schemeClr val="accent1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'c34g17'!$B$5:$B$9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'c34g17'!$E$5:$E$9</c:f>
              <c:numCache>
                <c:formatCode>#\ ##0.0</c:formatCode>
                <c:ptCount val="5"/>
                <c:pt idx="0">
                  <c:v>5996.56</c:v>
                </c:pt>
                <c:pt idx="1">
                  <c:v>696.92</c:v>
                </c:pt>
                <c:pt idx="2">
                  <c:v>3135.21</c:v>
                </c:pt>
                <c:pt idx="3">
                  <c:v>1033.67</c:v>
                </c:pt>
                <c:pt idx="4">
                  <c:v>8108.76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3-42BF-8E3B-3628543E605A}"/>
            </c:ext>
          </c:extLst>
        </c:ser>
        <c:ser>
          <c:idx val="2"/>
          <c:order val="2"/>
          <c:tx>
            <c:strRef>
              <c:f>'c34g17'!$F$4</c:f>
              <c:strCache>
                <c:ptCount val="1"/>
                <c:pt idx="0">
                  <c:v>Erradicación de tugurios y/o precarios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89000"/>
                  </a:schemeClr>
                </a:gs>
                <a:gs pos="23000">
                  <a:schemeClr val="accent3">
                    <a:lumMod val="89000"/>
                  </a:schemeClr>
                </a:gs>
                <a:gs pos="69000">
                  <a:schemeClr val="accent3">
                    <a:lumMod val="75000"/>
                  </a:schemeClr>
                </a:gs>
                <a:gs pos="97000">
                  <a:schemeClr val="accent3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'c34g17'!$B$5:$B$9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'c34g17'!$F$5:$F$9</c:f>
              <c:numCache>
                <c:formatCode>#\ ##0.0</c:formatCode>
                <c:ptCount val="5"/>
                <c:pt idx="0">
                  <c:v>4677.13</c:v>
                </c:pt>
                <c:pt idx="1">
                  <c:v>0</c:v>
                </c:pt>
                <c:pt idx="2">
                  <c:v>434.95</c:v>
                </c:pt>
                <c:pt idx="3">
                  <c:v>99.05</c:v>
                </c:pt>
                <c:pt idx="4">
                  <c:v>130.41999999999999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3-42BF-8E3B-3628543E605A}"/>
            </c:ext>
          </c:extLst>
        </c:ser>
        <c:ser>
          <c:idx val="3"/>
          <c:order val="3"/>
          <c:tx>
            <c:strRef>
              <c:f>'c34g17'!$G$4</c:f>
              <c:strCache>
                <c:ptCount val="1"/>
                <c:pt idx="0">
                  <c:v>Vivienda vertical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89000"/>
                  </a:schemeClr>
                </a:gs>
                <a:gs pos="23000">
                  <a:schemeClr val="accent2">
                    <a:lumMod val="89000"/>
                  </a:schemeClr>
                </a:gs>
                <a:gs pos="69000">
                  <a:schemeClr val="accent2">
                    <a:lumMod val="75000"/>
                  </a:schemeClr>
                </a:gs>
                <a:gs pos="97000">
                  <a:schemeClr val="accent2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numRef>
              <c:f>'c34g17'!$B$5:$B$9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'c34g17'!$G$5:$G$9</c:f>
              <c:numCache>
                <c:formatCode>#\ ##0.0</c:formatCode>
                <c:ptCount val="5"/>
                <c:pt idx="0">
                  <c:v>0</c:v>
                </c:pt>
                <c:pt idx="1">
                  <c:v>1293.77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B3-42BF-8E3B-3628543E605A}"/>
            </c:ext>
          </c:extLst>
        </c:ser>
        <c:ser>
          <c:idx val="4"/>
          <c:order val="4"/>
          <c:tx>
            <c:strRef>
              <c:f>'c34g17'!$H$4</c:f>
              <c:strCache>
                <c:ptCount val="1"/>
                <c:pt idx="0">
                  <c:v>Situación de emergencia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89000"/>
                  </a:schemeClr>
                </a:gs>
                <a:gs pos="23000">
                  <a:schemeClr val="accent4">
                    <a:lumMod val="89000"/>
                  </a:schemeClr>
                </a:gs>
                <a:gs pos="69000">
                  <a:schemeClr val="accent4">
                    <a:lumMod val="75000"/>
                  </a:schemeClr>
                </a:gs>
                <a:gs pos="97000">
                  <a:schemeClr val="accent4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/>
              </a:contourClr>
            </a:sp3d>
          </c:spPr>
          <c:invertIfNegative val="0"/>
          <c:cat>
            <c:numRef>
              <c:f>'c34g17'!$B$5:$B$9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'c34g17'!$H$5:$H$9</c:f>
              <c:numCache>
                <c:formatCode>#\ ##0.0</c:formatCode>
                <c:ptCount val="5"/>
                <c:pt idx="0">
                  <c:v>179.26</c:v>
                </c:pt>
                <c:pt idx="1">
                  <c:v>0</c:v>
                </c:pt>
                <c:pt idx="2">
                  <c:v>3325.72</c:v>
                </c:pt>
                <c:pt idx="3">
                  <c:v>3930.79</c:v>
                </c:pt>
                <c:pt idx="4">
                  <c:v>196.04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B3-42BF-8E3B-3628543E605A}"/>
            </c:ext>
          </c:extLst>
        </c:ser>
        <c:ser>
          <c:idx val="5"/>
          <c:order val="5"/>
          <c:tx>
            <c:strRef>
              <c:f>'c34g17'!$I$4</c:f>
              <c:strCache>
                <c:ptCount val="1"/>
                <c:pt idx="0">
                  <c:v>Extrema necesidad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89000"/>
                  </a:schemeClr>
                </a:gs>
                <a:gs pos="23000">
                  <a:schemeClr val="accent5">
                    <a:lumMod val="89000"/>
                  </a:schemeClr>
                </a:gs>
                <a:gs pos="69000">
                  <a:schemeClr val="accent5">
                    <a:lumMod val="75000"/>
                  </a:schemeClr>
                </a:gs>
                <a:gs pos="97000">
                  <a:schemeClr val="accent5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/>
              </a:contourClr>
            </a:sp3d>
          </c:spPr>
          <c:invertIfNegative val="0"/>
          <c:cat>
            <c:numRef>
              <c:f>'c34g17'!$B$5:$B$9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'c34g17'!$I$5:$I$9</c:f>
              <c:numCache>
                <c:formatCode>#\ ##0.0</c:formatCode>
                <c:ptCount val="5"/>
                <c:pt idx="0">
                  <c:v>23357.49</c:v>
                </c:pt>
                <c:pt idx="1">
                  <c:v>38496.550000000003</c:v>
                </c:pt>
                <c:pt idx="2">
                  <c:v>22514.799999999999</c:v>
                </c:pt>
                <c:pt idx="3">
                  <c:v>27176.92</c:v>
                </c:pt>
                <c:pt idx="4">
                  <c:v>41109.269999999997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B3-42BF-8E3B-3628543E6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3209744"/>
        <c:axId val="763210400"/>
      </c:barChart>
      <c:catAx>
        <c:axId val="76320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63210400"/>
        <c:crosses val="autoZero"/>
        <c:auto val="1"/>
        <c:lblAlgn val="ctr"/>
        <c:lblOffset val="100"/>
        <c:noMultiLvlLbl val="0"/>
      </c:catAx>
      <c:valAx>
        <c:axId val="76321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63209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18</a:t>
            </a:r>
          </a:p>
          <a:p>
            <a:pPr>
              <a:defRPr/>
            </a:pPr>
            <a:r>
              <a:rPr lang="es-CR"/>
              <a:t>Número</a:t>
            </a:r>
            <a:r>
              <a:rPr lang="es-CR" baseline="0"/>
              <a:t> de BFV </a:t>
            </a:r>
            <a:r>
              <a:rPr lang="es-CR"/>
              <a:t>pagados por propósito, 2020 - 2024.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'c35g18'!$D$4</c:f>
              <c:strCache>
                <c:ptCount val="1"/>
                <c:pt idx="0">
                  <c:v>Lote y Construcción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'c35g18'!$D$5:$D$9</c:f>
              <c:numCache>
                <c:formatCode>#,##0</c:formatCode>
                <c:ptCount val="5"/>
                <c:pt idx="0">
                  <c:v>2537</c:v>
                </c:pt>
                <c:pt idx="1">
                  <c:v>3442</c:v>
                </c:pt>
                <c:pt idx="2">
                  <c:v>1761</c:v>
                </c:pt>
                <c:pt idx="3">
                  <c:v>1748</c:v>
                </c:pt>
                <c:pt idx="4">
                  <c:v>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C-4457-9824-D763E3383442}"/>
            </c:ext>
          </c:extLst>
        </c:ser>
        <c:ser>
          <c:idx val="1"/>
          <c:order val="1"/>
          <c:tx>
            <c:strRef>
              <c:f>'c35g18'!$E$4</c:f>
              <c:strCache>
                <c:ptCount val="1"/>
                <c:pt idx="0">
                  <c:v>Construcción 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0"/>
                    <a:lumOff val="100000"/>
                  </a:schemeClr>
                </a:gs>
                <a:gs pos="35000">
                  <a:schemeClr val="accent5">
                    <a:lumMod val="0"/>
                    <a:lumOff val="100000"/>
                  </a:schemeClr>
                </a:gs>
                <a:gs pos="100000">
                  <a:schemeClr val="accent5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'c35g18'!$E$5:$E$9</c:f>
              <c:numCache>
                <c:formatCode>#,##0</c:formatCode>
                <c:ptCount val="5"/>
                <c:pt idx="0">
                  <c:v>7701</c:v>
                </c:pt>
                <c:pt idx="1">
                  <c:v>5940</c:v>
                </c:pt>
                <c:pt idx="2">
                  <c:v>5272</c:v>
                </c:pt>
                <c:pt idx="3">
                  <c:v>5512</c:v>
                </c:pt>
                <c:pt idx="4">
                  <c:v>5920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C-4457-9824-D763E3383442}"/>
            </c:ext>
          </c:extLst>
        </c:ser>
        <c:ser>
          <c:idx val="2"/>
          <c:order val="2"/>
          <c:tx>
            <c:strRef>
              <c:f>'c35g18'!$F$4</c:f>
              <c:strCache>
                <c:ptCount val="1"/>
                <c:pt idx="0">
                  <c:v>Vivienda existente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'c35g18'!$F$5:$F$9</c:f>
              <c:numCache>
                <c:formatCode>#,##0</c:formatCode>
                <c:ptCount val="5"/>
                <c:pt idx="0">
                  <c:v>1470</c:v>
                </c:pt>
                <c:pt idx="1">
                  <c:v>1151</c:v>
                </c:pt>
                <c:pt idx="2">
                  <c:v>516</c:v>
                </c:pt>
                <c:pt idx="3">
                  <c:v>452</c:v>
                </c:pt>
                <c:pt idx="4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EC-4457-9824-D763E3383442}"/>
            </c:ext>
          </c:extLst>
        </c:ser>
        <c:ser>
          <c:idx val="3"/>
          <c:order val="3"/>
          <c:tx>
            <c:strRef>
              <c:f>'c35g18'!$G$4</c:f>
              <c:strCache>
                <c:ptCount val="1"/>
                <c:pt idx="0">
                  <c:v>RAMT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0"/>
                    <a:lumOff val="100000"/>
                  </a:schemeClr>
                </a:gs>
                <a:gs pos="35000">
                  <a:schemeClr val="accent3">
                    <a:lumMod val="0"/>
                    <a:lumOff val="100000"/>
                  </a:schemeClr>
                </a:gs>
                <a:gs pos="100000">
                  <a:schemeClr val="accent3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'c35g18'!$G$5:$G$9</c:f>
              <c:numCache>
                <c:formatCode>#,##0</c:formatCode>
                <c:ptCount val="5"/>
                <c:pt idx="0">
                  <c:v>961</c:v>
                </c:pt>
                <c:pt idx="1">
                  <c:v>655</c:v>
                </c:pt>
                <c:pt idx="2">
                  <c:v>560</c:v>
                </c:pt>
                <c:pt idx="3">
                  <c:v>359</c:v>
                </c:pt>
                <c:pt idx="4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EC-4457-9824-D763E3383442}"/>
            </c:ext>
          </c:extLst>
        </c:ser>
        <c:ser>
          <c:idx val="4"/>
          <c:order val="4"/>
          <c:tx>
            <c:strRef>
              <c:f>'c35g18'!$H$4</c:f>
              <c:strCache>
                <c:ptCount val="1"/>
                <c:pt idx="0">
                  <c:v>Segunda planta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0"/>
                    <a:lumOff val="100000"/>
                  </a:schemeClr>
                </a:gs>
                <a:gs pos="35000">
                  <a:schemeClr val="accent2">
                    <a:lumMod val="0"/>
                    <a:lumOff val="100000"/>
                  </a:schemeClr>
                </a:gs>
                <a:gs pos="100000">
                  <a:schemeClr val="accent2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'c35g18'!$H$5:$H$9</c:f>
              <c:numCache>
                <c:formatCode>#,##0</c:formatCode>
                <c:ptCount val="5"/>
                <c:pt idx="0">
                  <c:v>204</c:v>
                </c:pt>
                <c:pt idx="1">
                  <c:v>239</c:v>
                </c:pt>
                <c:pt idx="2">
                  <c:v>260</c:v>
                </c:pt>
                <c:pt idx="3">
                  <c:v>151</c:v>
                </c:pt>
                <c:pt idx="4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EC-4457-9824-D763E3383442}"/>
            </c:ext>
          </c:extLst>
        </c:ser>
        <c:ser>
          <c:idx val="5"/>
          <c:order val="5"/>
          <c:tx>
            <c:strRef>
              <c:f>'c35g18'!$I$4</c:f>
              <c:strCache>
                <c:ptCount val="1"/>
                <c:pt idx="0">
                  <c:v>Compra de lote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'c35g18'!$I$5:$I$9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0-4935-88D7-EEB2292F7072}"/>
            </c:ext>
          </c:extLst>
        </c:ser>
        <c:ser>
          <c:idx val="6"/>
          <c:order val="6"/>
          <c:tx>
            <c:strRef>
              <c:f>'c35g18'!$J$4</c:f>
              <c:strCache>
                <c:ptCount val="1"/>
                <c:pt idx="0">
                  <c:v>Muro de retención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'c35g18'!$J$5:$J$9</c:f>
              <c:numCache>
                <c:formatCode>#,##0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0-4935-88D7-EEB2292F7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3660888"/>
        <c:axId val="773661216"/>
        <c:axId val="0"/>
      </c:bar3DChart>
      <c:catAx>
        <c:axId val="77366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73661216"/>
        <c:crosses val="autoZero"/>
        <c:auto val="1"/>
        <c:lblAlgn val="ctr"/>
        <c:lblOffset val="100"/>
        <c:noMultiLvlLbl val="0"/>
      </c:catAx>
      <c:valAx>
        <c:axId val="7736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73660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19</a:t>
            </a:r>
          </a:p>
          <a:p>
            <a:pPr>
              <a:defRPr/>
            </a:pPr>
            <a:r>
              <a:rPr lang="es-CR" b="1"/>
              <a:t>Número de BFV</a:t>
            </a:r>
            <a:r>
              <a:rPr lang="es-CR" b="1" baseline="0"/>
              <a:t> pagados </a:t>
            </a:r>
            <a:r>
              <a:rPr lang="es-CR" b="1"/>
              <a:t>por grupo de edad del jefe de familia, 2020 - 2024.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'c37g19'!$D$5</c:f>
              <c:strCache>
                <c:ptCount val="1"/>
                <c:pt idx="0">
                  <c:v>De 18 a 35 años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'c37g19'!$B$6:$B$10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'c37g19'!$D$6:$D$10</c:f>
              <c:numCache>
                <c:formatCode>#,##0</c:formatCode>
                <c:ptCount val="5"/>
                <c:pt idx="0">
                  <c:v>6981</c:v>
                </c:pt>
                <c:pt idx="1">
                  <c:v>6183</c:v>
                </c:pt>
                <c:pt idx="2">
                  <c:v>4485</c:v>
                </c:pt>
                <c:pt idx="3">
                  <c:v>4686</c:v>
                </c:pt>
                <c:pt idx="4">
                  <c:v>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7-4430-BB95-E5A79438C7BE}"/>
            </c:ext>
          </c:extLst>
        </c:ser>
        <c:ser>
          <c:idx val="2"/>
          <c:order val="1"/>
          <c:tx>
            <c:strRef>
              <c:f>'c37g19'!$E$5</c:f>
              <c:strCache>
                <c:ptCount val="1"/>
                <c:pt idx="0">
                  <c:v>De 36 a 64 años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'c37g19'!$B$6:$B$10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'c37g19'!$E$6:$E$10</c:f>
              <c:numCache>
                <c:formatCode>#,##0</c:formatCode>
                <c:ptCount val="5"/>
                <c:pt idx="0">
                  <c:v>4714</c:v>
                </c:pt>
                <c:pt idx="1">
                  <c:v>4277</c:v>
                </c:pt>
                <c:pt idx="2">
                  <c:v>3121</c:v>
                </c:pt>
                <c:pt idx="3">
                  <c:v>3089</c:v>
                </c:pt>
                <c:pt idx="4">
                  <c:v>3724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7-4430-BB95-E5A79438C7BE}"/>
            </c:ext>
          </c:extLst>
        </c:ser>
        <c:ser>
          <c:idx val="3"/>
          <c:order val="2"/>
          <c:tx>
            <c:strRef>
              <c:f>'c37g19'!$F$5</c:f>
              <c:strCache>
                <c:ptCount val="1"/>
                <c:pt idx="0">
                  <c:v>De 65 años o más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accent1">
                    <a:lumMod val="95000"/>
                    <a:lumOff val="5000"/>
                  </a:schemeClr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3"/>
              </a:contourClr>
            </a:sp3d>
          </c:spPr>
          <c:invertIfNegative val="0"/>
          <c:cat>
            <c:numRef>
              <c:f>'c37g19'!$B$6:$B$10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'c37g19'!$F$6:$F$10</c:f>
              <c:numCache>
                <c:formatCode>#,##0</c:formatCode>
                <c:ptCount val="5"/>
                <c:pt idx="0">
                  <c:v>1178</c:v>
                </c:pt>
                <c:pt idx="1">
                  <c:v>968</c:v>
                </c:pt>
                <c:pt idx="2">
                  <c:v>763</c:v>
                </c:pt>
                <c:pt idx="3">
                  <c:v>447</c:v>
                </c:pt>
                <c:pt idx="4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27-4430-BB95-E5A79438C7BE}"/>
            </c:ext>
          </c:extLst>
        </c:ser>
        <c:ser>
          <c:idx val="0"/>
          <c:order val="3"/>
          <c:tx>
            <c:strRef>
              <c:f>'c37g19'!$G$4:$G$5</c:f>
              <c:strCache>
                <c:ptCount val="2"/>
                <c:pt idx="0">
                  <c:v>Casa del maestro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89000"/>
                  </a:schemeClr>
                </a:gs>
                <a:gs pos="23000">
                  <a:schemeClr val="accent2">
                    <a:lumMod val="89000"/>
                  </a:schemeClr>
                </a:gs>
                <a:gs pos="69000">
                  <a:schemeClr val="accent2">
                    <a:lumMod val="75000"/>
                  </a:schemeClr>
                </a:gs>
                <a:gs pos="97000">
                  <a:schemeClr val="accent2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/>
          </c:spPr>
          <c:invertIfNegative val="0"/>
          <c:cat>
            <c:numRef>
              <c:f>'c37g19'!$B$6:$B$10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'c37g19'!$G$6:$G$10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2-42D1-9B65-52897B14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1862168"/>
        <c:axId val="451862496"/>
        <c:axId val="0"/>
      </c:bar3DChart>
      <c:catAx>
        <c:axId val="45186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1862496"/>
        <c:crosses val="autoZero"/>
        <c:auto val="1"/>
        <c:lblAlgn val="ctr"/>
        <c:lblOffset val="100"/>
        <c:noMultiLvlLbl val="0"/>
      </c:catAx>
      <c:valAx>
        <c:axId val="45186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1862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2</a:t>
            </a:r>
          </a:p>
          <a:p>
            <a:pPr>
              <a:defRPr/>
            </a:pPr>
            <a:r>
              <a:rPr lang="es-CR" b="1"/>
              <a:t>Población ocupada en el Sector Construcción, 2020 - 2024.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6">
                    <a:lumMod val="5000"/>
                    <a:lumOff val="95000"/>
                  </a:schemeClr>
                </a:gs>
                <a:gs pos="74000">
                  <a:schemeClr val="accent6">
                    <a:lumMod val="45000"/>
                    <a:lumOff val="55000"/>
                  </a:schemeClr>
                </a:gs>
                <a:gs pos="83000">
                  <a:schemeClr val="accent6">
                    <a:lumMod val="45000"/>
                    <a:lumOff val="55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2700000" scaled="1"/>
              <a:tileRect/>
            </a:gradFill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lumOff val="4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78-4A3A-B025-33B6B8465C97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A78-4A3A-B025-33B6B8465C97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78-4A3A-B025-33B6B8465C97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A78-4A3A-B025-33B6B8465C97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8-4A3A-B025-33B6B8465C97}"/>
                </c:ext>
              </c:extLst>
            </c:dLbl>
            <c:dLbl>
              <c:idx val="1"/>
              <c:layout>
                <c:manualLayout>
                  <c:x val="1.9444444444444445E-2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78-4A3A-B025-33B6B8465C97}"/>
                </c:ext>
              </c:extLst>
            </c:dLbl>
            <c:dLbl>
              <c:idx val="2"/>
              <c:layout>
                <c:manualLayout>
                  <c:x val="3.3333333333333333E-2"/>
                  <c:y val="-2.3148148148148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78-4A3A-B025-33B6B8465C97}"/>
                </c:ext>
              </c:extLst>
            </c:dLbl>
            <c:dLbl>
              <c:idx val="3"/>
              <c:layout>
                <c:manualLayout>
                  <c:x val="2.5000000000000001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78-4A3A-B025-33B6B8465C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'c2 g2'!$B$7:$B$11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'c2 g2'!$E$7:$E$11</c:f>
              <c:numCache>
                <c:formatCode>#,##0</c:formatCode>
                <c:ptCount val="5"/>
                <c:pt idx="0">
                  <c:v>123239</c:v>
                </c:pt>
                <c:pt idx="1">
                  <c:v>131979</c:v>
                </c:pt>
                <c:pt idx="2">
                  <c:v>155006</c:v>
                </c:pt>
                <c:pt idx="3">
                  <c:v>145135</c:v>
                </c:pt>
                <c:pt idx="4">
                  <c:v>130295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8-4A3A-B025-33B6B8465C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20</a:t>
            </a:r>
          </a:p>
          <a:p>
            <a:pPr>
              <a:defRPr/>
            </a:pPr>
            <a:r>
              <a:rPr lang="es-CR"/>
              <a:t>Número</a:t>
            </a:r>
            <a:r>
              <a:rPr lang="es-CR" baseline="0"/>
              <a:t> de BFV pagados </a:t>
            </a:r>
            <a:r>
              <a:rPr lang="es-CR"/>
              <a:t>dentro y fuera del GAM, 2020 - 2024.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Dentro de la GAM</c:v>
          </c:tx>
          <c:spPr>
            <a:gradFill flip="none" rotWithShape="1">
              <a:gsLst>
                <a:gs pos="0">
                  <a:schemeClr val="accent5">
                    <a:lumMod val="0"/>
                    <a:lumOff val="100000"/>
                  </a:schemeClr>
                </a:gs>
                <a:gs pos="35000">
                  <a:schemeClr val="accent5">
                    <a:lumMod val="0"/>
                    <a:lumOff val="100000"/>
                  </a:schemeClr>
                </a:gs>
                <a:gs pos="100000">
                  <a:schemeClr val="accent5">
                    <a:lumMod val="100000"/>
                  </a:schemeClr>
                </a:gs>
              </a:gsLst>
              <a:lin ang="27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'c46g20'!$B$6:$B$10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'c46g20'!$D$6:$D$10</c:f>
              <c:numCache>
                <c:formatCode>#,##0</c:formatCode>
                <c:ptCount val="5"/>
                <c:pt idx="0">
                  <c:v>2086</c:v>
                </c:pt>
                <c:pt idx="1">
                  <c:v>2094</c:v>
                </c:pt>
                <c:pt idx="2">
                  <c:v>1082</c:v>
                </c:pt>
                <c:pt idx="3">
                  <c:v>1018</c:v>
                </c:pt>
                <c:pt idx="4">
                  <c:v>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8-4D80-827E-AAF785A31B91}"/>
            </c:ext>
          </c:extLst>
        </c:ser>
        <c:ser>
          <c:idx val="1"/>
          <c:order val="1"/>
          <c:tx>
            <c:v>Fuera de la GAM</c:v>
          </c:tx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'c46g20'!$B$6:$B$10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'c46g20'!$E$6:$E$10</c:f>
              <c:numCache>
                <c:formatCode>#,##0</c:formatCode>
                <c:ptCount val="5"/>
                <c:pt idx="0">
                  <c:v>10787</c:v>
                </c:pt>
                <c:pt idx="1">
                  <c:v>9334</c:v>
                </c:pt>
                <c:pt idx="2">
                  <c:v>7287</c:v>
                </c:pt>
                <c:pt idx="3">
                  <c:v>7204</c:v>
                </c:pt>
                <c:pt idx="4">
                  <c:v>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8-4D80-827E-AAF785A31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8686080"/>
        <c:axId val="578691328"/>
        <c:axId val="0"/>
      </c:bar3DChart>
      <c:catAx>
        <c:axId val="57868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8691328"/>
        <c:crosses val="autoZero"/>
        <c:auto val="1"/>
        <c:lblAlgn val="ctr"/>
        <c:lblOffset val="100"/>
        <c:noMultiLvlLbl val="0"/>
      </c:catAx>
      <c:valAx>
        <c:axId val="5786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8686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Gráfico 21</a:t>
            </a:r>
          </a:p>
          <a:p>
            <a:pPr>
              <a:defRPr sz="1600"/>
            </a:pPr>
            <a:r>
              <a:rPr lang="en-US" sz="1600"/>
              <a:t>Porcentaje de BFV pagados por región,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'c47g21'!$D$5:$D$10</c:f>
              <c:strCache>
                <c:ptCount val="6"/>
                <c:pt idx="0">
                  <c:v>22,5%</c:v>
                </c:pt>
                <c:pt idx="1">
                  <c:v>11,7%</c:v>
                </c:pt>
                <c:pt idx="2">
                  <c:v>7,1%</c:v>
                </c:pt>
                <c:pt idx="3">
                  <c:v>18,9%</c:v>
                </c:pt>
                <c:pt idx="4">
                  <c:v>19,0%</c:v>
                </c:pt>
                <c:pt idx="5">
                  <c:v>20,9%</c:v>
                </c:pt>
              </c:strCache>
            </c:strRef>
          </c:tx>
          <c:dPt>
            <c:idx val="0"/>
            <c:bubble3D val="0"/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9A3-4D6B-8048-84D0051E206D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chemeClr val="accent2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A3-4D6B-8048-84D0051E206D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9A3-4D6B-8048-84D0051E206D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A3-4D6B-8048-84D0051E206D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chemeClr val="accent5">
                      <a:lumMod val="0"/>
                      <a:lumOff val="100000"/>
                    </a:schemeClr>
                  </a:gs>
                  <a:gs pos="35000">
                    <a:schemeClr val="accent5">
                      <a:lumMod val="0"/>
                      <a:lumOff val="100000"/>
                    </a:schemeClr>
                  </a:gs>
                  <a:gs pos="100000">
                    <a:schemeClr val="accent5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A9A3-4D6B-8048-84D0051E206D}"/>
              </c:ext>
            </c:extLst>
          </c:dPt>
          <c:dPt>
            <c:idx val="5"/>
            <c:bubble3D val="0"/>
            <c:spPr>
              <a:gradFill flip="none" rotWithShape="1">
                <a:gsLst>
                  <a:gs pos="0">
                    <a:schemeClr val="accent6">
                      <a:lumMod val="0"/>
                      <a:lumOff val="100000"/>
                    </a:schemeClr>
                  </a:gs>
                  <a:gs pos="35000">
                    <a:schemeClr val="accent6">
                      <a:lumMod val="0"/>
                      <a:lumOff val="100000"/>
                    </a:schemeClr>
                  </a:gs>
                  <a:gs pos="100000">
                    <a:schemeClr val="accent6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A3-4D6B-8048-84D0051E206D}"/>
              </c:ext>
            </c:extLst>
          </c:dPt>
          <c:dLbls>
            <c:delete val="1"/>
          </c:dLbls>
          <c:cat>
            <c:strRef>
              <c:f>'c47g21'!$B$5:$B$10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'c47g21'!$C$5:$C$10</c:f>
              <c:numCache>
                <c:formatCode>#,##0</c:formatCode>
                <c:ptCount val="6"/>
                <c:pt idx="0">
                  <c:v>2097</c:v>
                </c:pt>
                <c:pt idx="1">
                  <c:v>1087</c:v>
                </c:pt>
                <c:pt idx="2">
                  <c:v>659</c:v>
                </c:pt>
                <c:pt idx="3">
                  <c:v>1758</c:v>
                </c:pt>
                <c:pt idx="4">
                  <c:v>1769</c:v>
                </c:pt>
                <c:pt idx="5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3-4D6B-8048-84D0051E206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22</a:t>
            </a:r>
          </a:p>
          <a:p>
            <a:pPr>
              <a:defRPr/>
            </a:pPr>
            <a:r>
              <a:rPr lang="es-CR" b="1"/>
              <a:t>Gasto social como porcentaje del PIB, según sector.</a:t>
            </a:r>
            <a:r>
              <a:rPr lang="es-CR" b="1" baseline="0"/>
              <a:t> 2018 - 2022.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'c55g22'!$B$7</c:f>
              <c:strCache>
                <c:ptCount val="1"/>
                <c:pt idx="0">
                  <c:v>  Salud</c:v>
                </c:pt>
              </c:strCache>
            </c:strRef>
          </c:tx>
          <c:spPr>
            <a:ln w="38100" cap="rnd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786611450433054E-2"/>
                  <c:y val="3.272910372608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F89-4EF2-98A1-6BA7A333A0AD}"/>
                </c:ext>
              </c:extLst>
            </c:dLbl>
            <c:dLbl>
              <c:idx val="1"/>
              <c:layout>
                <c:manualLayout>
                  <c:x val="-2.1481724649363047E-2"/>
                  <c:y val="3.272910372608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89-4EF2-98A1-6BA7A333A0AD}"/>
                </c:ext>
              </c:extLst>
            </c:dLbl>
            <c:dLbl>
              <c:idx val="2"/>
              <c:layout>
                <c:manualLayout>
                  <c:x val="-2.017683784829304E-2"/>
                  <c:y val="3.0211480362537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89-4EF2-98A1-6BA7A333A0AD}"/>
                </c:ext>
              </c:extLst>
            </c:dLbl>
            <c:dLbl>
              <c:idx val="3"/>
              <c:layout>
                <c:manualLayout>
                  <c:x val="-1.2347517041872995E-2"/>
                  <c:y val="-3.5246727089627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89-4EF2-98A1-6BA7A333A0AD}"/>
                </c:ext>
              </c:extLst>
            </c:dLbl>
            <c:dLbl>
              <c:idx val="4"/>
              <c:layout>
                <c:manualLayout>
                  <c:x val="-1.7567064246153025E-2"/>
                  <c:y val="-2.7693856998992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'c55g22'!$C$7:$G$7</c:f>
              <c:numCache>
                <c:formatCode>0.00</c:formatCode>
                <c:ptCount val="5"/>
                <c:pt idx="0">
                  <c:v>6.36</c:v>
                </c:pt>
                <c:pt idx="1">
                  <c:v>6.37</c:v>
                </c:pt>
                <c:pt idx="2">
                  <c:v>6.83</c:v>
                </c:pt>
                <c:pt idx="3">
                  <c:v>6.65</c:v>
                </c:pt>
                <c:pt idx="4">
                  <c:v>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F89-4EF2-98A1-6BA7A333A0AD}"/>
            </c:ext>
          </c:extLst>
        </c:ser>
        <c:ser>
          <c:idx val="0"/>
          <c:order val="1"/>
          <c:tx>
            <c:strRef>
              <c:f>'c55g22'!$B$8</c:f>
              <c:strCache>
                <c:ptCount val="1"/>
                <c:pt idx="0">
                  <c:v>  Educación</c:v>
                </c:pt>
              </c:strCache>
            </c:strRef>
          </c:tx>
          <c:spPr>
            <a:ln w="38100" cap="rnd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9208190579231E-2"/>
                  <c:y val="3.0211480362537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F89-4EF2-98A1-6BA7A333A0AD}"/>
                </c:ext>
              </c:extLst>
            </c:dLbl>
            <c:dLbl>
              <c:idx val="1"/>
              <c:layout>
                <c:manualLayout>
                  <c:x val="-3.3225705858993107E-2"/>
                  <c:y val="2.014098690835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F89-4EF2-98A1-6BA7A333A0AD}"/>
                </c:ext>
              </c:extLst>
            </c:dLbl>
            <c:dLbl>
              <c:idx val="2"/>
              <c:layout>
                <c:manualLayout>
                  <c:x val="-2.1481724649363047E-2"/>
                  <c:y val="-2.2658610271903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F89-4EF2-98A1-6BA7A333A0AD}"/>
                </c:ext>
              </c:extLst>
            </c:dLbl>
            <c:dLbl>
              <c:idx val="3"/>
              <c:layout>
                <c:manualLayout>
                  <c:x val="-3.4530592660063024E-2"/>
                  <c:y val="3.27291037260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F89-4EF2-98A1-6BA7A333A0AD}"/>
                </c:ext>
              </c:extLst>
            </c:dLbl>
            <c:dLbl>
              <c:idx val="4"/>
              <c:layout>
                <c:manualLayout>
                  <c:x val="-2.2786611450433054E-2"/>
                  <c:y val="2.769385699899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'c55g22'!$C$8:$G$8</c:f>
              <c:numCache>
                <c:formatCode>0.00</c:formatCode>
                <c:ptCount val="5"/>
                <c:pt idx="0">
                  <c:v>7.12</c:v>
                </c:pt>
                <c:pt idx="1">
                  <c:v>7</c:v>
                </c:pt>
                <c:pt idx="2">
                  <c:v>6.88</c:v>
                </c:pt>
                <c:pt idx="3">
                  <c:v>6.39</c:v>
                </c:pt>
                <c:pt idx="4">
                  <c:v>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F89-4EF2-98A1-6BA7A333A0AD}"/>
            </c:ext>
          </c:extLst>
        </c:ser>
        <c:ser>
          <c:idx val="1"/>
          <c:order val="2"/>
          <c:tx>
            <c:strRef>
              <c:f>'c55g22'!$B$9</c:f>
              <c:strCache>
                <c:ptCount val="1"/>
                <c:pt idx="0">
                  <c:v>  Protección social</c:v>
                </c:pt>
              </c:strCache>
            </c:strRef>
          </c:tx>
          <c:spPr>
            <a:ln w="38100" cap="rnd" cmpd="sng" algn="ctr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786611450433054E-2"/>
                  <c:y val="-4.2799597180261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F89-4EF2-98A1-6BA7A333A0AD}"/>
                </c:ext>
              </c:extLst>
            </c:dLbl>
            <c:dLbl>
              <c:idx val="1"/>
              <c:layout>
                <c:manualLayout>
                  <c:x val="-2.9311045455783138E-2"/>
                  <c:y val="-3.5246727089627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F89-4EF2-98A1-6BA7A333A0AD}"/>
                </c:ext>
              </c:extLst>
            </c:dLbl>
            <c:dLbl>
              <c:idx val="2"/>
              <c:layout>
                <c:manualLayout>
                  <c:x val="-2.8006158654713176E-2"/>
                  <c:y val="-3.7764350453172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F89-4EF2-98A1-6BA7A333A0AD}"/>
                </c:ext>
              </c:extLst>
            </c:dLbl>
            <c:dLbl>
              <c:idx val="3"/>
              <c:layout>
                <c:manualLayout>
                  <c:x val="-1.8871951047223032E-2"/>
                  <c:y val="-3.2729103726082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F89-4EF2-98A1-6BA7A333A0AD}"/>
                </c:ext>
              </c:extLst>
            </c:dLbl>
            <c:dLbl>
              <c:idx val="4"/>
              <c:layout>
                <c:manualLayout>
                  <c:x val="-1.7567064246153025E-2"/>
                  <c:y val="-2.5176233635448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'c55g22'!$C$9:$G$9</c:f>
              <c:numCache>
                <c:formatCode>0.00</c:formatCode>
                <c:ptCount val="5"/>
                <c:pt idx="0">
                  <c:v>7.03</c:v>
                </c:pt>
                <c:pt idx="1">
                  <c:v>7.47</c:v>
                </c:pt>
                <c:pt idx="2">
                  <c:v>7.98</c:v>
                </c:pt>
                <c:pt idx="3">
                  <c:v>7.84</c:v>
                </c:pt>
                <c:pt idx="4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F89-4EF2-98A1-6BA7A333A0AD}"/>
            </c:ext>
          </c:extLst>
        </c:ser>
        <c:ser>
          <c:idx val="2"/>
          <c:order val="3"/>
          <c:tx>
            <c:strRef>
              <c:f>'c55g22'!$B$10</c:f>
              <c:strCache>
                <c:ptCount val="1"/>
                <c:pt idx="0">
                  <c:v>  Vivienda</c:v>
                </c:pt>
              </c:strCache>
            </c:strRef>
          </c:tx>
          <c:spPr>
            <a:ln w="38100" cap="rnd" cmpd="sng" algn="ctr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481724649363047E-2"/>
                  <c:y val="-3.5246727089627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F89-4EF2-98A1-6BA7A333A0AD}"/>
                </c:ext>
              </c:extLst>
            </c:dLbl>
            <c:dLbl>
              <c:idx val="1"/>
              <c:layout>
                <c:manualLayout>
                  <c:x val="-2.1481724649363047E-2"/>
                  <c:y val="-4.0281973816717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89-4EF2-98A1-6BA7A333A0AD}"/>
                </c:ext>
              </c:extLst>
            </c:dLbl>
            <c:dLbl>
              <c:idx val="2"/>
              <c:layout>
                <c:manualLayout>
                  <c:x val="-2.1481724649363047E-2"/>
                  <c:y val="-3.0211480362537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F89-4EF2-98A1-6BA7A333A0AD}"/>
                </c:ext>
              </c:extLst>
            </c:dLbl>
            <c:dLbl>
              <c:idx val="3"/>
              <c:layout>
                <c:manualLayout>
                  <c:x val="-2.2786611450432957E-2"/>
                  <c:y val="-4.0281973816717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F89-4EF2-98A1-6BA7A333A0AD}"/>
                </c:ext>
              </c:extLst>
            </c:dLbl>
            <c:dLbl>
              <c:idx val="4"/>
              <c:layout>
                <c:manualLayout>
                  <c:x val="-2.4091498251503061E-2"/>
                  <c:y val="-3.272910372608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66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'c55g22'!$C$10:$G$10</c:f>
              <c:numCache>
                <c:formatCode>0.00</c:formatCode>
                <c:ptCount val="5"/>
                <c:pt idx="0">
                  <c:v>2.37</c:v>
                </c:pt>
                <c:pt idx="1">
                  <c:v>2.46</c:v>
                </c:pt>
                <c:pt idx="2">
                  <c:v>2.38</c:v>
                </c:pt>
                <c:pt idx="3">
                  <c:v>2.34</c:v>
                </c:pt>
                <c:pt idx="4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F89-4EF2-98A1-6BA7A333A0AD}"/>
            </c:ext>
          </c:extLst>
        </c:ser>
        <c:ser>
          <c:idx val="4"/>
          <c:order val="4"/>
          <c:tx>
            <c:strRef>
              <c:f>'c55g22'!$B$11</c:f>
              <c:strCache>
                <c:ptCount val="1"/>
                <c:pt idx="0">
                  <c:v>  Cultura y recreación</c:v>
                </c:pt>
              </c:strCache>
            </c:strRef>
          </c:tx>
          <c:spPr>
            <a:ln w="38100" cap="rnd" cmpd="sng" algn="ctr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17683784829304E-2"/>
                  <c:y val="-3.0211480362537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89-4EF2-98A1-6BA7A333A0AD}"/>
                </c:ext>
              </c:extLst>
            </c:dLbl>
            <c:dLbl>
              <c:idx val="1"/>
              <c:layout>
                <c:manualLayout>
                  <c:x val="-2.1481724649363047E-2"/>
                  <c:y val="-3.0211480362537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89-4EF2-98A1-6BA7A333A0AD}"/>
                </c:ext>
              </c:extLst>
            </c:dLbl>
            <c:dLbl>
              <c:idx val="2"/>
              <c:layout>
                <c:manualLayout>
                  <c:x val="-2.1481724649363047E-2"/>
                  <c:y val="-3.272910372608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89-4EF2-98A1-6BA7A333A0AD}"/>
                </c:ext>
              </c:extLst>
            </c:dLbl>
            <c:dLbl>
              <c:idx val="3"/>
              <c:layout>
                <c:manualLayout>
                  <c:x val="-2.2786611450432957E-2"/>
                  <c:y val="-3.0211480362537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89-4EF2-98A1-6BA7A333A0AD}"/>
                </c:ext>
              </c:extLst>
            </c:dLbl>
            <c:dLbl>
              <c:idx val="4"/>
              <c:layout>
                <c:manualLayout>
                  <c:x val="-2.5396385052573259E-2"/>
                  <c:y val="-2.2658610271903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FF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'c55g22'!$C$11:$G$11</c:f>
              <c:numCache>
                <c:formatCode>0.00</c:formatCode>
                <c:ptCount val="5"/>
                <c:pt idx="0">
                  <c:v>0.18</c:v>
                </c:pt>
                <c:pt idx="1">
                  <c:v>0.18</c:v>
                </c:pt>
                <c:pt idx="2">
                  <c:v>0.15</c:v>
                </c:pt>
                <c:pt idx="3">
                  <c:v>0.13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89-4EF2-98A1-6BA7A333A0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dk1">
                  <a:lumMod val="5000"/>
                  <a:lumOff val="95000"/>
                </a:schemeClr>
              </a:solidFill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38100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23</a:t>
            </a:r>
          </a:p>
          <a:p>
            <a:pPr>
              <a:defRPr/>
            </a:pPr>
            <a:r>
              <a:rPr lang="es-CR"/>
              <a:t>Población en asentamiento informal, según región,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5">
                    <a:lumMod val="5000"/>
                    <a:lumOff val="95000"/>
                  </a:schemeClr>
                </a:gs>
                <a:gs pos="74000">
                  <a:schemeClr val="accent5">
                    <a:lumMod val="45000"/>
                    <a:lumOff val="55000"/>
                  </a:schemeClr>
                </a:gs>
                <a:gs pos="83000">
                  <a:schemeClr val="accent5">
                    <a:lumMod val="45000"/>
                    <a:lumOff val="55000"/>
                  </a:schemeClr>
                </a:gs>
                <a:gs pos="100000">
                  <a:schemeClr val="accent5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5000"/>
                      <a:lumOff val="95000"/>
                    </a:schemeClr>
                  </a:gs>
                  <a:gs pos="74000">
                    <a:schemeClr val="accent5">
                      <a:lumMod val="45000"/>
                      <a:lumOff val="55000"/>
                    </a:schemeClr>
                  </a:gs>
                  <a:gs pos="83000">
                    <a:schemeClr val="accent5">
                      <a:lumMod val="45000"/>
                      <a:lumOff val="55000"/>
                    </a:schemeClr>
                  </a:gs>
                  <a:gs pos="100000">
                    <a:schemeClr val="accent5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AC28-45BB-B8F5-F689926547B7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5000"/>
                      <a:lumOff val="95000"/>
                    </a:schemeClr>
                  </a:gs>
                  <a:gs pos="74000">
                    <a:schemeClr val="accent5">
                      <a:lumMod val="45000"/>
                      <a:lumOff val="55000"/>
                    </a:schemeClr>
                  </a:gs>
                  <a:gs pos="83000">
                    <a:schemeClr val="accent5">
                      <a:lumMod val="45000"/>
                      <a:lumOff val="55000"/>
                    </a:schemeClr>
                  </a:gs>
                  <a:gs pos="100000">
                    <a:schemeClr val="accent5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AC28-45BB-B8F5-F689926547B7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5000"/>
                      <a:lumOff val="95000"/>
                    </a:schemeClr>
                  </a:gs>
                  <a:gs pos="74000">
                    <a:schemeClr val="accent5">
                      <a:lumMod val="45000"/>
                      <a:lumOff val="55000"/>
                    </a:schemeClr>
                  </a:gs>
                  <a:gs pos="83000">
                    <a:schemeClr val="accent5">
                      <a:lumMod val="45000"/>
                      <a:lumOff val="55000"/>
                    </a:schemeClr>
                  </a:gs>
                  <a:gs pos="100000">
                    <a:schemeClr val="accent5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AC28-45BB-B8F5-F689926547B7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5000"/>
                      <a:lumOff val="95000"/>
                    </a:schemeClr>
                  </a:gs>
                  <a:gs pos="74000">
                    <a:schemeClr val="accent5">
                      <a:lumMod val="45000"/>
                      <a:lumOff val="55000"/>
                    </a:schemeClr>
                  </a:gs>
                  <a:gs pos="83000">
                    <a:schemeClr val="accent5">
                      <a:lumMod val="45000"/>
                      <a:lumOff val="55000"/>
                    </a:schemeClr>
                  </a:gs>
                  <a:gs pos="100000">
                    <a:schemeClr val="accent5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7-AC28-45BB-B8F5-F689926547B7}"/>
              </c:ext>
            </c:extLst>
          </c:dPt>
          <c:dLbls>
            <c:spPr>
              <a:solidFill>
                <a:srgbClr val="4F81BD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'c59g23'!$B$8:$B$13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'c59g23'!$D$8:$D$13</c:f>
              <c:numCache>
                <c:formatCode>0.0%</c:formatCode>
                <c:ptCount val="6"/>
                <c:pt idx="0">
                  <c:v>0.55953961304900435</c:v>
                </c:pt>
                <c:pt idx="1">
                  <c:v>4.8933766417172717E-2</c:v>
                </c:pt>
                <c:pt idx="2">
                  <c:v>0.16869086287247564</c:v>
                </c:pt>
                <c:pt idx="3">
                  <c:v>2.1649484536082474E-2</c:v>
                </c:pt>
                <c:pt idx="4">
                  <c:v>0.12477051263945771</c:v>
                </c:pt>
                <c:pt idx="5">
                  <c:v>7.6415760485807088E-2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28-45BB-B8F5-F689926547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 baseline="0"/>
              <a:t>Gráfico 24</a:t>
            </a:r>
          </a:p>
          <a:p>
            <a:pPr>
              <a:defRPr/>
            </a:pPr>
            <a:r>
              <a:rPr lang="es-CR" b="1" baseline="0"/>
              <a:t>Índice de Pobreza Multidimensional de los hogares, según región, 2019 - 2024.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'c60g24'!$B$13</c:f>
              <c:strCache>
                <c:ptCount val="1"/>
                <c:pt idx="0">
                  <c:v>Central</c:v>
                </c:pt>
              </c:strCache>
            </c:strRef>
          </c:tx>
          <c:spPr>
            <a:ln w="38100" cap="rnd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919810852613768E-2"/>
                  <c:y val="-2.7496562929633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F-4CA8-BD3D-9BAF0E76E96E}"/>
                </c:ext>
              </c:extLst>
            </c:dLbl>
            <c:dLbl>
              <c:idx val="1"/>
              <c:layout>
                <c:manualLayout>
                  <c:x val="-1.7041587079102069E-2"/>
                  <c:y val="-2.4996875390576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F-4CA8-BD3D-9BAF0E76E96E}"/>
                </c:ext>
              </c:extLst>
            </c:dLbl>
            <c:dLbl>
              <c:idx val="2"/>
              <c:layout>
                <c:manualLayout>
                  <c:x val="-1.4456104563427535E-2"/>
                  <c:y val="-2.999625046869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5F-4CA8-BD3D-9BAF0E76E96E}"/>
                </c:ext>
              </c:extLst>
            </c:dLbl>
            <c:dLbl>
              <c:idx val="3"/>
              <c:layout>
                <c:manualLayout>
                  <c:x val="-1.4456104563427535E-2"/>
                  <c:y val="-2.999625046869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F-4CA8-BD3D-9BAF0E76E96E}"/>
                </c:ext>
              </c:extLst>
            </c:dLbl>
            <c:dLbl>
              <c:idx val="4"/>
              <c:layout>
                <c:manualLayout>
                  <c:x val="-1.8334328336939269E-2"/>
                  <c:y val="-2.9996250468691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5F-4CA8-BD3D-9BAF0E76E96E}"/>
                </c:ext>
              </c:extLst>
            </c:dLbl>
            <c:dLbl>
              <c:idx val="5"/>
              <c:layout>
                <c:manualLayout>
                  <c:x val="-1.3163363305590292E-2"/>
                  <c:y val="-2.4996875390576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'c60g24'!$C$5:$H$5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'c60g24'!$C$13:$H$13</c:f>
              <c:numCache>
                <c:formatCode>0.0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2.9</c:v>
                </c:pt>
                <c:pt idx="3">
                  <c:v>2.5</c:v>
                </c:pt>
                <c:pt idx="4">
                  <c:v>2</c:v>
                </c:pt>
                <c:pt idx="5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05F-4CA8-BD3D-9BAF0E76E96E}"/>
            </c:ext>
          </c:extLst>
        </c:ser>
        <c:ser>
          <c:idx val="0"/>
          <c:order val="1"/>
          <c:tx>
            <c:strRef>
              <c:f>'c60g24'!$B$14</c:f>
              <c:strCache>
                <c:ptCount val="1"/>
                <c:pt idx="0">
                  <c:v>Chorotega</c:v>
                </c:pt>
              </c:strCache>
            </c:strRef>
          </c:tx>
          <c:spPr>
            <a:ln w="38100" cap="rnd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798034626125485E-2"/>
                  <c:y val="2.2497187851518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05F-4CA8-BD3D-9BAF0E76E96E}"/>
                </c:ext>
              </c:extLst>
            </c:dLbl>
            <c:dLbl>
              <c:idx val="1"/>
              <c:layout>
                <c:manualLayout>
                  <c:x val="-6.0994789845568317E-2"/>
                  <c:y val="3.999500062492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5F-4CA8-BD3D-9BAF0E76E96E}"/>
                </c:ext>
              </c:extLst>
            </c:dLbl>
            <c:dLbl>
              <c:idx val="2"/>
              <c:layout>
                <c:manualLayout>
                  <c:x val="-1.8334328336939269E-2"/>
                  <c:y val="3.4995625546806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5F-4CA8-BD3D-9BAF0E76E96E}"/>
                </c:ext>
              </c:extLst>
            </c:dLbl>
            <c:dLbl>
              <c:idx val="3"/>
              <c:layout>
                <c:manualLayout>
                  <c:x val="-1.8334328336939269E-2"/>
                  <c:y val="1.7497812773403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5F-4CA8-BD3D-9BAF0E76E96E}"/>
                </c:ext>
              </c:extLst>
            </c:dLbl>
            <c:dLbl>
              <c:idx val="4"/>
              <c:layout>
                <c:manualLayout>
                  <c:x val="-4.5481894751521389E-2"/>
                  <c:y val="-4.2494688163979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5F-4CA8-BD3D-9BAF0E76E96E}"/>
                </c:ext>
              </c:extLst>
            </c:dLbl>
            <c:dLbl>
              <c:idx val="5"/>
              <c:layout>
                <c:manualLayout>
                  <c:x val="-6.699657016404072E-3"/>
                  <c:y val="-3.4995625546806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'c60g24'!$C$5:$H$5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'c60g24'!$C$14:$H$14</c:f>
              <c:numCache>
                <c:formatCode>0.0</c:formatCode>
                <c:ptCount val="6"/>
                <c:pt idx="0">
                  <c:v>5.0999999999999996</c:v>
                </c:pt>
                <c:pt idx="1">
                  <c:v>4.8</c:v>
                </c:pt>
                <c:pt idx="2">
                  <c:v>5.3</c:v>
                </c:pt>
                <c:pt idx="3">
                  <c:v>5.2</c:v>
                </c:pt>
                <c:pt idx="4">
                  <c:v>4.4000000000000004</c:v>
                </c:pt>
                <c:pt idx="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05F-4CA8-BD3D-9BAF0E76E96E}"/>
            </c:ext>
          </c:extLst>
        </c:ser>
        <c:ser>
          <c:idx val="1"/>
          <c:order val="2"/>
          <c:tx>
            <c:strRef>
              <c:f>'c60g24'!$B$15</c:f>
              <c:strCache>
                <c:ptCount val="1"/>
                <c:pt idx="0">
                  <c:v>Pacífico Central</c:v>
                </c:pt>
              </c:strCache>
            </c:strRef>
          </c:tx>
          <c:spPr>
            <a:ln w="38100" cap="rnd" cmpd="sng" algn="ctr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34328336939269E-2"/>
                  <c:y val="-2.7496562929633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05F-4CA8-BD3D-9BAF0E76E96E}"/>
                </c:ext>
              </c:extLst>
            </c:dLbl>
            <c:dLbl>
              <c:idx val="1"/>
              <c:layout>
                <c:manualLayout>
                  <c:x val="-1.8334328336939314E-2"/>
                  <c:y val="-3.2495938007749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05F-4CA8-BD3D-9BAF0E76E96E}"/>
                </c:ext>
              </c:extLst>
            </c:dLbl>
            <c:dLbl>
              <c:idx val="2"/>
              <c:layout>
                <c:manualLayout>
                  <c:x val="-2.2212552110451048E-2"/>
                  <c:y val="-4.4994375703037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05F-4CA8-BD3D-9BAF0E76E96E}"/>
                </c:ext>
              </c:extLst>
            </c:dLbl>
            <c:dLbl>
              <c:idx val="3"/>
              <c:layout>
                <c:manualLayout>
                  <c:x val="-3.3847223430986194E-2"/>
                  <c:y val="2.2497187851518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05F-4CA8-BD3D-9BAF0E76E96E}"/>
                </c:ext>
              </c:extLst>
            </c:dLbl>
            <c:dLbl>
              <c:idx val="4"/>
              <c:layout>
                <c:manualLayout>
                  <c:x val="-3.6432705946660683E-2"/>
                  <c:y val="2.2497187851518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05F-4CA8-BD3D-9BAF0E76E96E}"/>
                </c:ext>
              </c:extLst>
            </c:dLbl>
            <c:dLbl>
              <c:idx val="5"/>
              <c:layout>
                <c:manualLayout>
                  <c:x val="-2.8676258399637406E-2"/>
                  <c:y val="2.2497187851518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'c60g24'!$C$5:$H$5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'c60g24'!$C$15:$H$15</c:f>
              <c:numCache>
                <c:formatCode>0.0</c:formatCode>
                <c:ptCount val="6"/>
                <c:pt idx="0">
                  <c:v>5.8</c:v>
                </c:pt>
                <c:pt idx="1">
                  <c:v>5</c:v>
                </c:pt>
                <c:pt idx="2">
                  <c:v>5.8</c:v>
                </c:pt>
                <c:pt idx="3">
                  <c:v>5.8</c:v>
                </c:pt>
                <c:pt idx="4">
                  <c:v>4.2</c:v>
                </c:pt>
                <c:pt idx="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05F-4CA8-BD3D-9BAF0E76E96E}"/>
            </c:ext>
          </c:extLst>
        </c:ser>
        <c:ser>
          <c:idx val="2"/>
          <c:order val="3"/>
          <c:tx>
            <c:strRef>
              <c:f>'c60g24'!$B$16</c:f>
              <c:strCache>
                <c:ptCount val="1"/>
                <c:pt idx="0">
                  <c:v>Brunca</c:v>
                </c:pt>
              </c:strCache>
            </c:strRef>
          </c:tx>
          <c:spPr>
            <a:ln w="38100" cap="rnd" cmpd="sng" algn="ctr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505293368288244E-2"/>
                  <c:y val="2.2497187851518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05F-4CA8-BD3D-9BAF0E76E96E}"/>
                </c:ext>
              </c:extLst>
            </c:dLbl>
            <c:dLbl>
              <c:idx val="1"/>
              <c:layout>
                <c:manualLayout>
                  <c:x val="-1.8334328336939314E-2"/>
                  <c:y val="2.7496562929633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05F-4CA8-BD3D-9BAF0E76E96E}"/>
                </c:ext>
              </c:extLst>
            </c:dLbl>
            <c:dLbl>
              <c:idx val="2"/>
              <c:layout>
                <c:manualLayout>
                  <c:x val="-1.8334328336939269E-2"/>
                  <c:y val="1.9997500312460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05F-4CA8-BD3D-9BAF0E76E96E}"/>
                </c:ext>
              </c:extLst>
            </c:dLbl>
            <c:dLbl>
              <c:idx val="3"/>
              <c:layout>
                <c:manualLayout>
                  <c:x val="-1.962706959477651E-2"/>
                  <c:y val="2.7496562929633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05F-4CA8-BD3D-9BAF0E76E96E}"/>
                </c:ext>
              </c:extLst>
            </c:dLbl>
            <c:dLbl>
              <c:idx val="4"/>
              <c:layout>
                <c:manualLayout>
                  <c:x val="1.3984203108991924E-2"/>
                  <c:y val="-9.99875015623047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05F-4CA8-BD3D-9BAF0E76E96E}"/>
                </c:ext>
              </c:extLst>
            </c:dLbl>
            <c:dLbl>
              <c:idx val="5"/>
              <c:layout>
                <c:manualLayout>
                  <c:x val="4.9350143041311228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66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'c60g24'!$C$5:$H$5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'c60g24'!$C$16:$H$16</c:f>
              <c:numCache>
                <c:formatCode>0.0</c:formatCode>
                <c:ptCount val="6"/>
                <c:pt idx="0">
                  <c:v>5.7</c:v>
                </c:pt>
                <c:pt idx="1">
                  <c:v>4.5</c:v>
                </c:pt>
                <c:pt idx="2">
                  <c:v>5.9</c:v>
                </c:pt>
                <c:pt idx="3">
                  <c:v>4.5</c:v>
                </c:pt>
                <c:pt idx="4">
                  <c:v>4.4000000000000004</c:v>
                </c:pt>
                <c:pt idx="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05F-4CA8-BD3D-9BAF0E76E96E}"/>
            </c:ext>
          </c:extLst>
        </c:ser>
        <c:ser>
          <c:idx val="4"/>
          <c:order val="4"/>
          <c:tx>
            <c:strRef>
              <c:f>'c60g24'!$B$17</c:f>
              <c:strCache>
                <c:ptCount val="1"/>
                <c:pt idx="0">
                  <c:v>Huetar Caribe</c:v>
                </c:pt>
              </c:strCache>
            </c:strRef>
          </c:tx>
          <c:spPr>
            <a:ln w="38100" cap="rnd" cmpd="sng" algn="ctr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34328336939269E-2"/>
                  <c:y val="-3.4995625546806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05F-4CA8-BD3D-9BAF0E76E96E}"/>
                </c:ext>
              </c:extLst>
            </c:dLbl>
            <c:dLbl>
              <c:idx val="1"/>
              <c:layout>
                <c:manualLayout>
                  <c:x val="-1.8334328336939314E-2"/>
                  <c:y val="-2.999625046869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05F-4CA8-BD3D-9BAF0E76E96E}"/>
                </c:ext>
              </c:extLst>
            </c:dLbl>
            <c:dLbl>
              <c:idx val="2"/>
              <c:layout>
                <c:manualLayout>
                  <c:x val="-1.5748845821264828E-2"/>
                  <c:y val="-2.4996875390576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05F-4CA8-BD3D-9BAF0E76E96E}"/>
                </c:ext>
              </c:extLst>
            </c:dLbl>
            <c:dLbl>
              <c:idx val="3"/>
              <c:layout>
                <c:manualLayout>
                  <c:x val="-3.9018188462335172E-2"/>
                  <c:y val="-4.582707548443641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05F-4CA8-BD3D-9BAF0E76E96E}"/>
                </c:ext>
              </c:extLst>
            </c:dLbl>
            <c:dLbl>
              <c:idx val="4"/>
              <c:layout>
                <c:manualLayout>
                  <c:x val="-1.7041587079102024E-2"/>
                  <c:y val="1.2498437695288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05F-4CA8-BD3D-9BAF0E76E96E}"/>
                </c:ext>
              </c:extLst>
            </c:dLbl>
            <c:dLbl>
              <c:idx val="5"/>
              <c:layout>
                <c:manualLayout>
                  <c:x val="-2.9968999657474463E-2"/>
                  <c:y val="1.7497812773403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FF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'c60g24'!$C$5:$H$5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'c60g24'!$C$17:$H$17</c:f>
              <c:numCache>
                <c:formatCode>0.0</c:formatCode>
                <c:ptCount val="6"/>
                <c:pt idx="0">
                  <c:v>8.5</c:v>
                </c:pt>
                <c:pt idx="1">
                  <c:v>8.3000000000000007</c:v>
                </c:pt>
                <c:pt idx="2">
                  <c:v>8.1999999999999993</c:v>
                </c:pt>
                <c:pt idx="3">
                  <c:v>6.1</c:v>
                </c:pt>
                <c:pt idx="4">
                  <c:v>5.0999999999999996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505F-4CA8-BD3D-9BAF0E76E96E}"/>
            </c:ext>
          </c:extLst>
        </c:ser>
        <c:ser>
          <c:idx val="5"/>
          <c:order val="5"/>
          <c:tx>
            <c:strRef>
              <c:f>'c60g24'!$B$18</c:f>
              <c:strCache>
                <c:ptCount val="1"/>
                <c:pt idx="0">
                  <c:v>Huetar Norte</c:v>
                </c:pt>
              </c:strCache>
            </c:strRef>
          </c:tx>
          <c:spPr>
            <a:ln w="22225" cap="rnd" cmpd="sng" algn="ctr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627069594776534E-2"/>
                  <c:y val="3.2495938007749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05F-4CA8-BD3D-9BAF0E76E96E}"/>
                </c:ext>
              </c:extLst>
            </c:dLbl>
            <c:dLbl>
              <c:idx val="1"/>
              <c:layout>
                <c:manualLayout>
                  <c:x val="-1.8334328336939314E-2"/>
                  <c:y val="3.2495938007748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05F-4CA8-BD3D-9BAF0E76E96E}"/>
                </c:ext>
              </c:extLst>
            </c:dLbl>
            <c:dLbl>
              <c:idx val="2"/>
              <c:layout>
                <c:manualLayout>
                  <c:x val="-2.2212552110451048E-2"/>
                  <c:y val="2.7496562929633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05F-4CA8-BD3D-9BAF0E76E96E}"/>
                </c:ext>
              </c:extLst>
            </c:dLbl>
            <c:dLbl>
              <c:idx val="3"/>
              <c:layout>
                <c:manualLayout>
                  <c:x val="-7.9923982742413167E-3"/>
                  <c:y val="-2.999625046869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05F-4CA8-BD3D-9BAF0E76E96E}"/>
                </c:ext>
              </c:extLst>
            </c:dLbl>
            <c:dLbl>
              <c:idx val="4"/>
              <c:layout>
                <c:manualLayout>
                  <c:x val="-1.8334328336939269E-2"/>
                  <c:y val="-3.7495313085864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05F-4CA8-BD3D-9BAF0E76E96E}"/>
                </c:ext>
              </c:extLst>
            </c:dLbl>
            <c:dLbl>
              <c:idx val="5"/>
              <c:layout>
                <c:manualLayout>
                  <c:x val="-1.574884582126497E-2"/>
                  <c:y val="-3.2495938007749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FF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'c60g24'!$C$5:$H$5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'c60g24'!$C$18:$H$18</c:f>
              <c:numCache>
                <c:formatCode>0.0</c:formatCode>
                <c:ptCount val="6"/>
                <c:pt idx="0">
                  <c:v>8.6</c:v>
                </c:pt>
                <c:pt idx="1">
                  <c:v>7.7</c:v>
                </c:pt>
                <c:pt idx="2">
                  <c:v>7.9</c:v>
                </c:pt>
                <c:pt idx="3">
                  <c:v>6.5</c:v>
                </c:pt>
                <c:pt idx="4">
                  <c:v>5.3</c:v>
                </c:pt>
                <c:pt idx="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505F-4CA8-BD3D-9BAF0E76E9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dk1">
                  <a:lumMod val="5000"/>
                  <a:lumOff val="95000"/>
                </a:schemeClr>
              </a:solidFill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38100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 sz="1200"/>
              <a:t>Gráfico 25</a:t>
            </a:r>
          </a:p>
          <a:p>
            <a:pPr>
              <a:defRPr/>
            </a:pPr>
            <a:r>
              <a:rPr lang="es-CR" sz="1200"/>
              <a:t>Índice de Pobreza Multidimensional y la contribución absoluta de la dimensión Vivienda e Internet, según región,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6">
                    <a:lumMod val="5000"/>
                    <a:lumOff val="95000"/>
                  </a:schemeClr>
                </a:gs>
                <a:gs pos="74000">
                  <a:schemeClr val="accent6">
                    <a:lumMod val="45000"/>
                    <a:lumOff val="55000"/>
                  </a:schemeClr>
                </a:gs>
                <a:gs pos="83000">
                  <a:schemeClr val="accent6">
                    <a:lumMod val="45000"/>
                    <a:lumOff val="55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3D3B-4106-B6FB-47BBD84D547A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3D3B-4106-B6FB-47BBD84D547A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3D3B-4106-B6FB-47BBD84D547A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7-3D3B-4106-B6FB-47BBD84D547A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'c61g25'!$B$10:$B$15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'c61g25'!$C$10:$C$15</c:f>
              <c:numCache>
                <c:formatCode>0.0</c:formatCode>
                <c:ptCount val="6"/>
                <c:pt idx="0">
                  <c:v>0.4</c:v>
                </c:pt>
                <c:pt idx="1">
                  <c:v>0.8</c:v>
                </c:pt>
                <c:pt idx="2">
                  <c:v>0.8</c:v>
                </c:pt>
                <c:pt idx="3">
                  <c:v>0.6</c:v>
                </c:pt>
                <c:pt idx="4">
                  <c:v>1.2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3B-4106-B6FB-47BBD84D54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3</a:t>
            </a:r>
          </a:p>
          <a:p>
            <a:pPr>
              <a:defRPr/>
            </a:pPr>
            <a:r>
              <a:rPr lang="es-CR"/>
              <a:t>Tasa de Política Monetaria y Tasa Básica Pasiva, 2020 - 2024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Política Monetaria</c:v>
          </c:tx>
          <c:spPr>
            <a:ln w="22225" cap="rnd">
              <a:solidFill>
                <a:srgbClr val="CC99FF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8.070524094750918E-3"/>
                  <c:y val="-3.143835868881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2C-4E9C-BA84-B06934A92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'c3 g3'!$B$6:$B$10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 g3'!$C$6:$C$10</c:f>
              <c:numCache>
                <c:formatCode>#\ ##0.0</c:formatCode>
                <c:ptCount val="5"/>
                <c:pt idx="0">
                  <c:v>1.1000000000000001</c:v>
                </c:pt>
                <c:pt idx="1">
                  <c:v>0.8</c:v>
                </c:pt>
                <c:pt idx="2">
                  <c:v>5.8</c:v>
                </c:pt>
                <c:pt idx="3">
                  <c:v>7.2</c:v>
                </c:pt>
                <c:pt idx="4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C-4E9C-BA84-B06934A92A68}"/>
            </c:ext>
          </c:extLst>
        </c:ser>
        <c:ser>
          <c:idx val="1"/>
          <c:order val="1"/>
          <c:tx>
            <c:v>Básica Pasiva</c:v>
          </c:tx>
          <c:spPr>
            <a:ln w="22225" cap="rnd">
              <a:solidFill>
                <a:schemeClr val="accent2">
                  <a:lumMod val="20000"/>
                  <a:lumOff val="80000"/>
                </a:schemeClr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'c3 g3'!$B$6:$B$10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'c3 g3'!$D$6:$D$10</c:f>
              <c:numCache>
                <c:formatCode>#\ ##0.0</c:formatCode>
                <c:ptCount val="5"/>
                <c:pt idx="0">
                  <c:v>5.9</c:v>
                </c:pt>
                <c:pt idx="1">
                  <c:v>3.7</c:v>
                </c:pt>
                <c:pt idx="2">
                  <c:v>3.1</c:v>
                </c:pt>
                <c:pt idx="3">
                  <c:v>5</c:v>
                </c:pt>
                <c:pt idx="4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C-4E9C-BA84-B06934A9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196680"/>
        <c:axId val="591195696"/>
      </c:lineChart>
      <c:catAx>
        <c:axId val="59119668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1195696"/>
        <c:crossesAt val="0"/>
        <c:auto val="1"/>
        <c:lblAlgn val="ctr"/>
        <c:lblOffset val="100"/>
        <c:noMultiLvlLbl val="0"/>
      </c:catAx>
      <c:valAx>
        <c:axId val="59119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119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Gráfico 4</a:t>
            </a:r>
          </a:p>
          <a:p>
            <a:pPr>
              <a:defRPr b="1"/>
            </a:pPr>
            <a:r>
              <a:rPr lang="en-US" b="1"/>
              <a:t>Tasas de interés para actividades inmobiliarias en colones y dólares: bancos estatales,</a:t>
            </a:r>
            <a:r>
              <a:rPr lang="en-US" b="1" baseline="0"/>
              <a:t> bancos privados y entidades financieras no bancarias. 2020-2024.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'c4g4'!$C$5:$C$6</c:f>
              <c:strCache>
                <c:ptCount val="2"/>
                <c:pt idx="0">
                  <c:v>Bancos estatales</c:v>
                </c:pt>
                <c:pt idx="1">
                  <c:v>Colones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'c4g4'!$C$7:$C$11</c:f>
              <c:numCache>
                <c:formatCode>#\ ##0.0</c:formatCode>
                <c:ptCount val="5"/>
                <c:pt idx="0">
                  <c:v>8.3000000000000007</c:v>
                </c:pt>
                <c:pt idx="1">
                  <c:v>6.7</c:v>
                </c:pt>
                <c:pt idx="2">
                  <c:v>6.2</c:v>
                </c:pt>
                <c:pt idx="3">
                  <c:v>8.6999999999999993</c:v>
                </c:pt>
                <c:pt idx="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8-4D5B-AEC4-2A89F868C961}"/>
            </c:ext>
          </c:extLst>
        </c:ser>
        <c:ser>
          <c:idx val="1"/>
          <c:order val="1"/>
          <c:tx>
            <c:strRef>
              <c:f>'c4g4'!$D$5:$D$6</c:f>
              <c:strCache>
                <c:ptCount val="2"/>
                <c:pt idx="0">
                  <c:v>Bancos estatales</c:v>
                </c:pt>
                <c:pt idx="1">
                  <c:v>Dólares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'c4g4'!$D$7:$D$11</c:f>
              <c:numCache>
                <c:formatCode>#\ ##0.0</c:formatCode>
                <c:ptCount val="5"/>
                <c:pt idx="0">
                  <c:v>6.4</c:v>
                </c:pt>
                <c:pt idx="1">
                  <c:v>6.1</c:v>
                </c:pt>
                <c:pt idx="2">
                  <c:v>6.1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8-4D5B-AEC4-2A89F868C961}"/>
            </c:ext>
          </c:extLst>
        </c:ser>
        <c:ser>
          <c:idx val="2"/>
          <c:order val="2"/>
          <c:tx>
            <c:strRef>
              <c:f>'c4g4'!$E$5:$E$6</c:f>
              <c:strCache>
                <c:ptCount val="2"/>
                <c:pt idx="0">
                  <c:v>Bancos privados</c:v>
                </c:pt>
                <c:pt idx="1">
                  <c:v>Colones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'c4g4'!$E$7:$E$11</c:f>
              <c:numCache>
                <c:formatCode>#\ ##0.0</c:formatCode>
                <c:ptCount val="5"/>
                <c:pt idx="0">
                  <c:v>14</c:v>
                </c:pt>
                <c:pt idx="1">
                  <c:v>10.3</c:v>
                </c:pt>
                <c:pt idx="2">
                  <c:v>9.1999999999999993</c:v>
                </c:pt>
                <c:pt idx="3">
                  <c:v>11.4</c:v>
                </c:pt>
                <c:pt idx="4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8-4D5B-AEC4-2A89F868C961}"/>
            </c:ext>
          </c:extLst>
        </c:ser>
        <c:ser>
          <c:idx val="3"/>
          <c:order val="3"/>
          <c:tx>
            <c:strRef>
              <c:f>'c4g4'!$F$5:$F$6</c:f>
              <c:strCache>
                <c:ptCount val="2"/>
                <c:pt idx="0">
                  <c:v>Bancos privados</c:v>
                </c:pt>
                <c:pt idx="1">
                  <c:v>Dólares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'c4g4'!$F$7:$F$11</c:f>
              <c:numCache>
                <c:formatCode>#\ ##0.0</c:formatCode>
                <c:ptCount val="5"/>
                <c:pt idx="0">
                  <c:v>7.5</c:v>
                </c:pt>
                <c:pt idx="1">
                  <c:v>7.5</c:v>
                </c:pt>
                <c:pt idx="2">
                  <c:v>7.4</c:v>
                </c:pt>
                <c:pt idx="3">
                  <c:v>8</c:v>
                </c:pt>
                <c:pt idx="4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B8-4D5B-AEC4-2A89F868C961}"/>
            </c:ext>
          </c:extLst>
        </c:ser>
        <c:ser>
          <c:idx val="4"/>
          <c:order val="4"/>
          <c:tx>
            <c:strRef>
              <c:f>'c4g4'!$G$5:$G$6</c:f>
              <c:strCache>
                <c:ptCount val="2"/>
                <c:pt idx="0">
                  <c:v>Entidades financieras no bancarias</c:v>
                </c:pt>
                <c:pt idx="1">
                  <c:v>Colones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'c4g4'!$G$7:$G$11</c:f>
              <c:numCache>
                <c:formatCode>#\ ##0.0</c:formatCode>
                <c:ptCount val="5"/>
                <c:pt idx="0">
                  <c:v>13.21</c:v>
                </c:pt>
                <c:pt idx="1">
                  <c:v>12</c:v>
                </c:pt>
                <c:pt idx="2">
                  <c:v>11.2</c:v>
                </c:pt>
                <c:pt idx="3">
                  <c:v>12.1</c:v>
                </c:pt>
                <c:pt idx="4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B8-4D5B-AEC4-2A89F868C961}"/>
            </c:ext>
          </c:extLst>
        </c:ser>
        <c:ser>
          <c:idx val="5"/>
          <c:order val="5"/>
          <c:tx>
            <c:strRef>
              <c:f>'c4g4'!$H$5:$H$6</c:f>
              <c:strCache>
                <c:ptCount val="2"/>
                <c:pt idx="0">
                  <c:v>Entidades financieras no bancarias</c:v>
                </c:pt>
                <c:pt idx="1">
                  <c:v>Dólares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'c4g4'!$H$7:$H$11</c:f>
              <c:numCache>
                <c:formatCode>General</c:formatCode>
                <c:ptCount val="5"/>
                <c:pt idx="0">
                  <c:v>9.1</c:v>
                </c:pt>
                <c:pt idx="1">
                  <c:v>8.6999999999999993</c:v>
                </c:pt>
                <c:pt idx="2">
                  <c:v>8.8000000000000007</c:v>
                </c:pt>
                <c:pt idx="3">
                  <c:v>9</c:v>
                </c:pt>
                <c:pt idx="4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B8-4D5B-AEC4-2A89F868C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5960031"/>
        <c:axId val="1665959551"/>
      </c:barChart>
      <c:catAx>
        <c:axId val="166596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65959551"/>
        <c:crosses val="autoZero"/>
        <c:auto val="1"/>
        <c:lblAlgn val="ctr"/>
        <c:lblOffset val="100"/>
        <c:noMultiLvlLbl val="0"/>
      </c:catAx>
      <c:valAx>
        <c:axId val="166595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65960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5</a:t>
            </a:r>
          </a:p>
          <a:p>
            <a:pPr>
              <a:defRPr/>
            </a:pPr>
            <a:r>
              <a:rPr lang="es-CR"/>
              <a:t>Número de obras habitacionales por grupos de área de la construcción,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3">
                    <a:lumMod val="5000"/>
                    <a:lumOff val="95000"/>
                  </a:schemeClr>
                </a:gs>
                <a:gs pos="74000">
                  <a:schemeClr val="accent3">
                    <a:lumMod val="45000"/>
                    <a:lumOff val="55000"/>
                  </a:schemeClr>
                </a:gs>
                <a:gs pos="83000">
                  <a:schemeClr val="accent3">
                    <a:lumMod val="45000"/>
                    <a:lumOff val="55000"/>
                  </a:schemeClr>
                </a:gs>
                <a:gs pos="100000">
                  <a:schemeClr val="accent3">
                    <a:lumMod val="30000"/>
                    <a:lumOff val="70000"/>
                  </a:schemeClr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solidFill>
                <a:schemeClr val="accent3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'c6g5'!$D$5:$I$5</c:f>
              <c:strCache>
                <c:ptCount val="6"/>
                <c:pt idx="0">
                  <c:v>Menos de 40</c:v>
                </c:pt>
                <c:pt idx="1">
                  <c:v>De 40 a menos de 70</c:v>
                </c:pt>
                <c:pt idx="2">
                  <c:v>De 70 a menos de 100</c:v>
                </c:pt>
                <c:pt idx="3">
                  <c:v>De 100 a menos de 150</c:v>
                </c:pt>
                <c:pt idx="4">
                  <c:v>De 150 a menos de 200</c:v>
                </c:pt>
                <c:pt idx="5">
                  <c:v>De 200 y más</c:v>
                </c:pt>
              </c:strCache>
            </c:strRef>
          </c:cat>
          <c:val>
            <c:numRef>
              <c:f>'c6g5'!$D$6:$I$6</c:f>
              <c:numCache>
                <c:formatCode>#,##0</c:formatCode>
                <c:ptCount val="6"/>
                <c:pt idx="0">
                  <c:v>1173</c:v>
                </c:pt>
                <c:pt idx="1">
                  <c:v>11650</c:v>
                </c:pt>
                <c:pt idx="2">
                  <c:v>4365</c:v>
                </c:pt>
                <c:pt idx="3">
                  <c:v>3004</c:v>
                </c:pt>
                <c:pt idx="4">
                  <c:v>1980</c:v>
                </c:pt>
                <c:pt idx="5">
                  <c:v>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6-4D70-8783-7ED9FBE4D6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600467288"/>
        <c:axId val="600466304"/>
        <c:axId val="0"/>
      </c:bar3DChart>
      <c:catAx>
        <c:axId val="60046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00466304"/>
        <c:crosses val="autoZero"/>
        <c:auto val="1"/>
        <c:lblAlgn val="ctr"/>
        <c:lblOffset val="100"/>
        <c:noMultiLvlLbl val="0"/>
      </c:catAx>
      <c:valAx>
        <c:axId val="6004663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600467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6</a:t>
            </a:r>
          </a:p>
          <a:p>
            <a:pPr>
              <a:defRPr/>
            </a:pPr>
            <a:r>
              <a:rPr lang="es-CR" b="1"/>
              <a:t>Número de obras habitacionales, según tipo de obra, 2023 - 2024.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'c10g6'!$C$5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FF0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'c10g6'!$B$7:$B$13</c:f>
              <c:strCache>
                <c:ptCount val="7"/>
                <c:pt idx="0">
                  <c:v>   Casa</c:v>
                </c:pt>
                <c:pt idx="1">
                  <c:v>   Condominio</c:v>
                </c:pt>
                <c:pt idx="2">
                  <c:v>   Casa interés social-exonerada</c:v>
                </c:pt>
                <c:pt idx="3">
                  <c:v>   Apartamento</c:v>
                </c:pt>
                <c:pt idx="4">
                  <c:v>   Apartamento unifamiliar</c:v>
                </c:pt>
                <c:pt idx="5">
                  <c:v>   Transformación a condominio</c:v>
                </c:pt>
                <c:pt idx="6">
                  <c:v>   Cabaña</c:v>
                </c:pt>
              </c:strCache>
            </c:strRef>
          </c:cat>
          <c:val>
            <c:numRef>
              <c:f>'c10g6'!$C$7:$C$13</c:f>
              <c:numCache>
                <c:formatCode>#,##0</c:formatCode>
                <c:ptCount val="7"/>
                <c:pt idx="0">
                  <c:v>41220</c:v>
                </c:pt>
                <c:pt idx="1">
                  <c:v>357</c:v>
                </c:pt>
                <c:pt idx="2">
                  <c:v>9278</c:v>
                </c:pt>
                <c:pt idx="3">
                  <c:v>1744</c:v>
                </c:pt>
                <c:pt idx="4">
                  <c:v>221</c:v>
                </c:pt>
                <c:pt idx="5">
                  <c:v>27</c:v>
                </c:pt>
                <c:pt idx="6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D-42D6-839F-9847724C9F31}"/>
            </c:ext>
          </c:extLst>
        </c:ser>
        <c:ser>
          <c:idx val="1"/>
          <c:order val="1"/>
          <c:tx>
            <c:strRef>
              <c:f>'c10g6'!$D$5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'c10g6'!$B$7:$B$13</c:f>
              <c:strCache>
                <c:ptCount val="7"/>
                <c:pt idx="0">
                  <c:v>   Casa</c:v>
                </c:pt>
                <c:pt idx="1">
                  <c:v>   Condominio</c:v>
                </c:pt>
                <c:pt idx="2">
                  <c:v>   Casa interés social-exonerada</c:v>
                </c:pt>
                <c:pt idx="3">
                  <c:v>   Apartamento</c:v>
                </c:pt>
                <c:pt idx="4">
                  <c:v>   Apartamento unifamiliar</c:v>
                </c:pt>
                <c:pt idx="5">
                  <c:v>   Transformación a condominio</c:v>
                </c:pt>
                <c:pt idx="6">
                  <c:v>   Cabaña</c:v>
                </c:pt>
              </c:strCache>
            </c:strRef>
          </c:cat>
          <c:val>
            <c:numRef>
              <c:f>'c10g6'!$D$7:$D$13</c:f>
              <c:numCache>
                <c:formatCode>#,##0</c:formatCode>
                <c:ptCount val="7"/>
                <c:pt idx="0">
                  <c:v>33781</c:v>
                </c:pt>
                <c:pt idx="1">
                  <c:v>543</c:v>
                </c:pt>
                <c:pt idx="2">
                  <c:v>10263</c:v>
                </c:pt>
                <c:pt idx="3">
                  <c:v>1663</c:v>
                </c:pt>
                <c:pt idx="4">
                  <c:v>212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D-42D6-839F-9847724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4758136"/>
        <c:axId val="624758792"/>
        <c:axId val="0"/>
      </c:bar3DChart>
      <c:catAx>
        <c:axId val="62475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24758792"/>
        <c:crosses val="autoZero"/>
        <c:auto val="1"/>
        <c:lblAlgn val="ctr"/>
        <c:lblOffset val="100"/>
        <c:noMultiLvlLbl val="0"/>
      </c:catAx>
      <c:valAx>
        <c:axId val="62475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24758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CR" sz="1400" b="1"/>
              <a:t>Gráfico 7</a:t>
            </a:r>
          </a:p>
          <a:p>
            <a:pPr>
              <a:defRPr sz="1400" b="1"/>
            </a:pPr>
            <a:r>
              <a:rPr lang="es-CR" sz="1400" b="1"/>
              <a:t>Miembros, número de ocupados e ingreso per cápita, por hogar, según quintil de ingreso per cápita del hogar.  2024.</a:t>
            </a:r>
          </a:p>
          <a:p>
            <a:pPr>
              <a:defRPr sz="1400" b="1"/>
            </a:pPr>
            <a:endParaRPr lang="es-CR" sz="1400" b="1"/>
          </a:p>
        </c:rich>
      </c:tx>
      <c:layout>
        <c:manualLayout>
          <c:xMode val="edge"/>
          <c:yMode val="edge"/>
          <c:x val="0.12651407704471723"/>
          <c:y val="1.3088784575005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65048499372361"/>
          <c:y val="0.17422097237845269"/>
          <c:w val="0.70996253393442821"/>
          <c:h val="0.52735058117735278"/>
        </c:manualLayout>
      </c:layout>
      <c:lineChart>
        <c:grouping val="standard"/>
        <c:varyColors val="0"/>
        <c:ser>
          <c:idx val="1"/>
          <c:order val="0"/>
          <c:tx>
            <c:v>Miembros por hogar</c:v>
          </c:tx>
          <c:spPr>
            <a:ln w="31750" cmpd="dbl">
              <a:solidFill>
                <a:srgbClr val="FF0066"/>
              </a:solidFill>
              <a:prstDash val="dash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9936051159072742E-3"/>
                  <c:y val="6.7432950191570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05-491B-8EE8-60CBCF645921}"/>
                </c:ext>
              </c:extLst>
            </c:dLbl>
            <c:dLbl>
              <c:idx val="1"/>
              <c:layout>
                <c:manualLayout>
                  <c:x val="-3.1974420463629132E-2"/>
                  <c:y val="5.5172413793103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5-491B-8EE8-60CBCF645921}"/>
                </c:ext>
              </c:extLst>
            </c:dLbl>
            <c:dLbl>
              <c:idx val="2"/>
              <c:layout>
                <c:manualLayout>
                  <c:x val="-5.5955235811350916E-2"/>
                  <c:y val="4.5977011494252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5-491B-8EE8-60CBCF645921}"/>
                </c:ext>
              </c:extLst>
            </c:dLbl>
            <c:dLbl>
              <c:idx val="3"/>
              <c:layout>
                <c:manualLayout>
                  <c:x val="-6.7945643485211898E-2"/>
                  <c:y val="2.1455938697318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5-491B-8EE8-60CBCF645921}"/>
                </c:ext>
              </c:extLst>
            </c:dLbl>
            <c:dLbl>
              <c:idx val="4"/>
              <c:layout>
                <c:manualLayout>
                  <c:x val="-5.9952038369304558E-2"/>
                  <c:y val="2.7586206896551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5-491B-8EE8-60CBCF6459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'c12 g7'!$C$67:$G$67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</c:strCache>
            </c:strRef>
          </c:cat>
          <c:val>
            <c:numRef>
              <c:f>'c12 g7'!$C$68:$G$68</c:f>
              <c:numCache>
                <c:formatCode>#,##0.00</c:formatCode>
                <c:ptCount val="5"/>
                <c:pt idx="0">
                  <c:v>3.29</c:v>
                </c:pt>
                <c:pt idx="1">
                  <c:v>3.13</c:v>
                </c:pt>
                <c:pt idx="2">
                  <c:v>3</c:v>
                </c:pt>
                <c:pt idx="3">
                  <c:v>2.76</c:v>
                </c:pt>
                <c:pt idx="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C-4A85-B5F5-3B69DFA1059F}"/>
            </c:ext>
          </c:extLst>
        </c:ser>
        <c:ser>
          <c:idx val="0"/>
          <c:order val="1"/>
          <c:tx>
            <c:v>Ocupados por hogar</c:v>
          </c:tx>
          <c:spPr>
            <a:ln w="31750" cmpd="dbl">
              <a:solidFill>
                <a:srgbClr val="58B947"/>
              </a:solidFill>
              <a:prstDash val="lgDashDot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9968025579536371E-3"/>
                  <c:y val="-7.9693486590038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05-491B-8EE8-60CBCF645921}"/>
                </c:ext>
              </c:extLst>
            </c:dLbl>
            <c:dLbl>
              <c:idx val="1"/>
              <c:layout>
                <c:manualLayout>
                  <c:x val="-3.1974420463629132E-2"/>
                  <c:y val="-6.13026819923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05-491B-8EE8-60CBCF645921}"/>
                </c:ext>
              </c:extLst>
            </c:dLbl>
            <c:dLbl>
              <c:idx val="2"/>
              <c:layout>
                <c:manualLayout>
                  <c:x val="-4.7961630695443645E-2"/>
                  <c:y val="-6.4367816091954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05-491B-8EE8-60CBCF645921}"/>
                </c:ext>
              </c:extLst>
            </c:dLbl>
            <c:dLbl>
              <c:idx val="3"/>
              <c:layout>
                <c:manualLayout>
                  <c:x val="-3.3972821742605991E-2"/>
                  <c:y val="-5.5172413793103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05-491B-8EE8-60CBCF645921}"/>
                </c:ext>
              </c:extLst>
            </c:dLbl>
            <c:dLbl>
              <c:idx val="4"/>
              <c:layout>
                <c:manualLayout>
                  <c:x val="-3.3972821742605915E-2"/>
                  <c:y val="-5.2107279693486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05-491B-8EE8-60CBCF6459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'c12 g7'!$C$67:$G$67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</c:strCache>
            </c:strRef>
          </c:cat>
          <c:val>
            <c:numRef>
              <c:f>'c12 g7'!$C$69:$G$69</c:f>
              <c:numCache>
                <c:formatCode>#,##0.00</c:formatCode>
                <c:ptCount val="5"/>
                <c:pt idx="0">
                  <c:v>0.65</c:v>
                </c:pt>
                <c:pt idx="1">
                  <c:v>1.03</c:v>
                </c:pt>
                <c:pt idx="2">
                  <c:v>1.37</c:v>
                </c:pt>
                <c:pt idx="3">
                  <c:v>1.57</c:v>
                </c:pt>
                <c:pt idx="4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C-4A85-B5F5-3B69DFA10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89448"/>
        <c:axId val="1"/>
      </c:lineChart>
      <c:lineChart>
        <c:grouping val="standard"/>
        <c:varyColors val="0"/>
        <c:ser>
          <c:idx val="2"/>
          <c:order val="2"/>
          <c:tx>
            <c:v>Ingreso per cápita por hogar</c:v>
          </c:tx>
          <c:spPr>
            <a:ln w="31750" cap="rnd" cmpd="dbl">
              <a:solidFill>
                <a:srgbClr val="FF9900"/>
              </a:solidFill>
              <a:prstDash val="sysDash"/>
              <a:miter lim="800000"/>
              <a:tailEnd w="med" len="lg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3.9968025579536371E-3"/>
                  <c:y val="-4.9042145593869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05-491B-8EE8-60CBCF645921}"/>
                </c:ext>
              </c:extLst>
            </c:dLbl>
            <c:dLbl>
              <c:idx val="1"/>
              <c:layout>
                <c:manualLayout>
                  <c:x val="0"/>
                  <c:y val="-5.8237547892720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05-491B-8EE8-60CBCF645921}"/>
                </c:ext>
              </c:extLst>
            </c:dLbl>
            <c:dLbl>
              <c:idx val="2"/>
              <c:layout>
                <c:manualLayout>
                  <c:x val="-2.7977617905675534E-2"/>
                  <c:y val="-5.5172413793103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05-491B-8EE8-60CBCF645921}"/>
                </c:ext>
              </c:extLst>
            </c:dLbl>
            <c:dLbl>
              <c:idx val="3"/>
              <c:layout>
                <c:manualLayout>
                  <c:x val="-1.7985611510791439E-2"/>
                  <c:y val="3.9846743295019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05-491B-8EE8-60CBCF645921}"/>
                </c:ext>
              </c:extLst>
            </c:dLbl>
            <c:dLbl>
              <c:idx val="4"/>
              <c:layout>
                <c:manualLayout>
                  <c:x val="-0.11990407673860919"/>
                  <c:y val="-2.4521072796934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05-491B-8EE8-60CBCF6459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'c12 g7'!$C$67:$G$67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</c:strCache>
            </c:strRef>
          </c:cat>
          <c:val>
            <c:numRef>
              <c:f>'c12 g7'!$C$70:$G$70</c:f>
              <c:numCache>
                <c:formatCode>###\ ###\ ##0</c:formatCode>
                <c:ptCount val="5"/>
                <c:pt idx="0">
                  <c:v>80100</c:v>
                </c:pt>
                <c:pt idx="1">
                  <c:v>166848</c:v>
                </c:pt>
                <c:pt idx="2">
                  <c:v>279046</c:v>
                </c:pt>
                <c:pt idx="3">
                  <c:v>470950</c:v>
                </c:pt>
                <c:pt idx="4">
                  <c:v>1205553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C-4A85-B5F5-3B69DFA10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8389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Quintil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3.273471250876249E-2"/>
              <c:y val="0.29863340399757721"/>
            </c:manualLayout>
          </c:layout>
          <c:overlay val="0"/>
        </c:title>
        <c:numFmt formatCode="#,##0.0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3183894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Ingreso per cápita</a:t>
                </a:r>
              </a:p>
            </c:rich>
          </c:tx>
          <c:overlay val="0"/>
        </c:title>
        <c:numFmt formatCode="###\ ###\ ##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519215532841004"/>
          <c:y val="0.83436301231576826"/>
          <c:w val="0.33112926101628604"/>
          <c:h val="0.139682768019382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chemeClr val="tx2"/>
          </a:solidFill>
          <a:latin typeface="+mn-lt"/>
          <a:ea typeface="Calibri"/>
          <a:cs typeface="Calibri"/>
        </a:defRPr>
      </a:pPr>
      <a:endParaRPr lang="es-CR"/>
    </a:p>
  </c:txPr>
  <c:printSettings>
    <c:headerFooter alignWithMargins="0"/>
    <c:pageMargins b="1" l="0.75000000000000144" r="0.75000000000000144" t="1" header="0" footer="0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8</a:t>
            </a:r>
          </a:p>
          <a:p>
            <a:pPr>
              <a:defRPr/>
            </a:pPr>
            <a:r>
              <a:rPr lang="es-CR"/>
              <a:t>Total de las viviendas ocupadas por estado físico, según región,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'c16g8'!$C$5</c:f>
              <c:strCache>
                <c:ptCount val="1"/>
                <c:pt idx="0">
                  <c:v>Bueno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'c16g8'!$B$9:$B$14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'c16g8'!$C$9:$C$14</c:f>
              <c:numCache>
                <c:formatCode>#,##0</c:formatCode>
                <c:ptCount val="6"/>
                <c:pt idx="0">
                  <c:v>766338</c:v>
                </c:pt>
                <c:pt idx="1">
                  <c:v>77077</c:v>
                </c:pt>
                <c:pt idx="2">
                  <c:v>56506</c:v>
                </c:pt>
                <c:pt idx="3">
                  <c:v>64173</c:v>
                </c:pt>
                <c:pt idx="4">
                  <c:v>78137</c:v>
                </c:pt>
                <c:pt idx="5">
                  <c:v>67163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2-40AF-8CE4-7500A83E047D}"/>
            </c:ext>
          </c:extLst>
        </c:ser>
        <c:ser>
          <c:idx val="1"/>
          <c:order val="1"/>
          <c:tx>
            <c:strRef>
              <c:f>'c16g8'!$D$5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'c16g8'!$B$9:$B$14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'c16g8'!$D$9:$D$14</c:f>
              <c:numCache>
                <c:formatCode>#,##0</c:formatCode>
                <c:ptCount val="6"/>
                <c:pt idx="0">
                  <c:v>301893</c:v>
                </c:pt>
                <c:pt idx="1">
                  <c:v>50968</c:v>
                </c:pt>
                <c:pt idx="2">
                  <c:v>45141</c:v>
                </c:pt>
                <c:pt idx="3">
                  <c:v>58975</c:v>
                </c:pt>
                <c:pt idx="4">
                  <c:v>61025</c:v>
                </c:pt>
                <c:pt idx="5">
                  <c:v>66194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2-40AF-8CE4-7500A83E047D}"/>
            </c:ext>
          </c:extLst>
        </c:ser>
        <c:ser>
          <c:idx val="2"/>
          <c:order val="2"/>
          <c:tx>
            <c:strRef>
              <c:f>'c16g8'!$E$5</c:f>
              <c:strCache>
                <c:ptCount val="1"/>
                <c:pt idx="0">
                  <c:v>Malo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'c16g8'!$B$9:$B$14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'c16g8'!$E$9:$E$14</c:f>
              <c:numCache>
                <c:formatCode>#,##0</c:formatCode>
                <c:ptCount val="6"/>
                <c:pt idx="0">
                  <c:v>49768</c:v>
                </c:pt>
                <c:pt idx="1">
                  <c:v>8659</c:v>
                </c:pt>
                <c:pt idx="2">
                  <c:v>9553</c:v>
                </c:pt>
                <c:pt idx="3">
                  <c:v>12557</c:v>
                </c:pt>
                <c:pt idx="4">
                  <c:v>18515</c:v>
                </c:pt>
                <c:pt idx="5">
                  <c:v>16068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2-40AF-8CE4-7500A83E0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6982392"/>
        <c:axId val="576986984"/>
        <c:axId val="0"/>
      </c:bar3DChart>
      <c:catAx>
        <c:axId val="5769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6986984"/>
        <c:crosses val="autoZero"/>
        <c:auto val="1"/>
        <c:lblAlgn val="ctr"/>
        <c:lblOffset val="100"/>
        <c:noMultiLvlLbl val="0"/>
      </c:catAx>
      <c:valAx>
        <c:axId val="57698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6982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CR" sz="1600" b="1">
                <a:latin typeface="+mn-lt"/>
              </a:rPr>
              <a:t>Gráfico 9</a:t>
            </a:r>
          </a:p>
          <a:p>
            <a:pPr>
              <a:defRPr sz="1600" b="1">
                <a:latin typeface="+mn-lt"/>
              </a:defRPr>
            </a:pPr>
            <a:r>
              <a:rPr lang="es-CR" sz="1600" b="1">
                <a:latin typeface="+mn-lt"/>
              </a:rPr>
              <a:t>Total de viviendas ocupadas por calificación, según región,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'c17g9'!$B$6</c:f>
              <c:strCache>
                <c:ptCount val="1"/>
                <c:pt idx="0">
                  <c:v>  Inaceptables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cat>
            <c:strRef>
              <c:f>'c17g9'!$D$5:$I$5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'c17g9'!$D$6:$I$6</c:f>
              <c:numCache>
                <c:formatCode>#,##0</c:formatCode>
                <c:ptCount val="6"/>
                <c:pt idx="0">
                  <c:v>49768</c:v>
                </c:pt>
                <c:pt idx="1">
                  <c:v>8811</c:v>
                </c:pt>
                <c:pt idx="2">
                  <c:v>9553</c:v>
                </c:pt>
                <c:pt idx="3">
                  <c:v>12693</c:v>
                </c:pt>
                <c:pt idx="4">
                  <c:v>18644</c:v>
                </c:pt>
                <c:pt idx="5">
                  <c:v>16068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7-4CAF-9B7B-28DB2DB2E6F3}"/>
            </c:ext>
          </c:extLst>
        </c:ser>
        <c:ser>
          <c:idx val="1"/>
          <c:order val="1"/>
          <c:tx>
            <c:strRef>
              <c:f>'c17g9'!$B$7</c:f>
              <c:strCache>
                <c:ptCount val="1"/>
                <c:pt idx="0">
                  <c:v>  Deficientes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'c17g9'!$D$5:$I$5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'c17g9'!$D$7:$I$7</c:f>
              <c:numCache>
                <c:formatCode>#,##0</c:formatCode>
                <c:ptCount val="6"/>
                <c:pt idx="0">
                  <c:v>14036</c:v>
                </c:pt>
                <c:pt idx="1">
                  <c:v>1576</c:v>
                </c:pt>
                <c:pt idx="2">
                  <c:v>1830</c:v>
                </c:pt>
                <c:pt idx="3">
                  <c:v>1017</c:v>
                </c:pt>
                <c:pt idx="4">
                  <c:v>4820</c:v>
                </c:pt>
                <c:pt idx="5">
                  <c:v>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7-4CAF-9B7B-28DB2DB2E6F3}"/>
            </c:ext>
          </c:extLst>
        </c:ser>
        <c:ser>
          <c:idx val="2"/>
          <c:order val="2"/>
          <c:tx>
            <c:strRef>
              <c:f>'c17g9'!$B$8</c:f>
              <c:strCache>
                <c:ptCount val="1"/>
                <c:pt idx="0">
                  <c:v>  Aceptables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cat>
            <c:strRef>
              <c:f>'c17g9'!$D$5:$I$5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'c17g9'!$D$8:$I$8</c:f>
              <c:numCache>
                <c:formatCode>#,##0</c:formatCode>
                <c:ptCount val="6"/>
                <c:pt idx="0">
                  <c:v>307634</c:v>
                </c:pt>
                <c:pt idx="1">
                  <c:v>54285</c:v>
                </c:pt>
                <c:pt idx="2">
                  <c:v>46619</c:v>
                </c:pt>
                <c:pt idx="3">
                  <c:v>65703</c:v>
                </c:pt>
                <c:pt idx="4">
                  <c:v>62802</c:v>
                </c:pt>
                <c:pt idx="5">
                  <c:v>68270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7-4CAF-9B7B-28DB2DB2E6F3}"/>
            </c:ext>
          </c:extLst>
        </c:ser>
        <c:ser>
          <c:idx val="3"/>
          <c:order val="3"/>
          <c:tx>
            <c:strRef>
              <c:f>'c17g9'!$B$9</c:f>
              <c:strCache>
                <c:ptCount val="1"/>
                <c:pt idx="0">
                  <c:v>  Óptimas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cat>
            <c:strRef>
              <c:f>'c17g9'!$D$5:$I$5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'c17g9'!$D$9:$I$9</c:f>
              <c:numCache>
                <c:formatCode>#,##0</c:formatCode>
                <c:ptCount val="6"/>
                <c:pt idx="0">
                  <c:v>746561</c:v>
                </c:pt>
                <c:pt idx="1">
                  <c:v>72032</c:v>
                </c:pt>
                <c:pt idx="2">
                  <c:v>53198</c:v>
                </c:pt>
                <c:pt idx="3">
                  <c:v>56292</c:v>
                </c:pt>
                <c:pt idx="4">
                  <c:v>71411</c:v>
                </c:pt>
                <c:pt idx="5">
                  <c:v>62896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7-4CAF-9B7B-28DB2DB2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6643808"/>
        <c:axId val="596644464"/>
        <c:axId val="0"/>
      </c:bar3DChart>
      <c:catAx>
        <c:axId val="59664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6644464"/>
        <c:crosses val="autoZero"/>
        <c:auto val="1"/>
        <c:lblAlgn val="ctr"/>
        <c:lblOffset val="100"/>
        <c:noMultiLvlLbl val="0"/>
      </c:catAx>
      <c:valAx>
        <c:axId val="59664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6643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jpeg" Type="http://schemas.openxmlformats.org/officeDocument/2006/relationships/image"/>
</Relationships>

</file>

<file path=xl/drawings/_rels/drawing10.xml.rels><?xml version="1.0" encoding="UTF-8" standalone="no"?>
<Relationships xmlns="http://schemas.openxmlformats.org/package/2006/relationships">
<Relationship Id="rId1" Target="../charts/chart8.xml" Type="http://schemas.openxmlformats.org/officeDocument/2006/relationships/chart"/>
</Relationships>

</file>

<file path=xl/drawings/_rels/drawing11.xml.rels><?xml version="1.0" encoding="UTF-8" standalone="no"?>
<Relationships xmlns="http://schemas.openxmlformats.org/package/2006/relationships">
<Relationship Id="rId1" Target="../charts/chart9.xml" Type="http://schemas.openxmlformats.org/officeDocument/2006/relationships/chart"/>
</Relationships>

</file>

<file path=xl/drawings/_rels/drawing12.xml.rels><?xml version="1.0" encoding="UTF-8" standalone="no"?>
<Relationships xmlns="http://schemas.openxmlformats.org/package/2006/relationships">
<Relationship Id="rId1" Target="../charts/chart10.xml" Type="http://schemas.openxmlformats.org/officeDocument/2006/relationships/chart"/>
</Relationships>

</file>

<file path=xl/drawings/_rels/drawing13.xml.rels><?xml version="1.0" encoding="UTF-8" standalone="no"?>
<Relationships xmlns="http://schemas.openxmlformats.org/package/2006/relationships">
<Relationship Id="rId1" Target="../charts/chart11.xml" Type="http://schemas.openxmlformats.org/officeDocument/2006/relationships/chart"/>
</Relationships>

</file>

<file path=xl/drawings/_rels/drawing14.xml.rels><?xml version="1.0" encoding="UTF-8" standalone="no"?>
<Relationships xmlns="http://schemas.openxmlformats.org/package/2006/relationships">
<Relationship Id="rId1" Target="../charts/chart12.xml" Type="http://schemas.openxmlformats.org/officeDocument/2006/relationships/chart"/>
</Relationships>

</file>

<file path=xl/drawings/_rels/drawing15.xml.rels><?xml version="1.0" encoding="UTF-8" standalone="no"?>
<Relationships xmlns="http://schemas.openxmlformats.org/package/2006/relationships">
<Relationship Id="rId1" Target="../charts/chart13.xml" Type="http://schemas.openxmlformats.org/officeDocument/2006/relationships/chart"/>
</Relationships>

</file>

<file path=xl/drawings/_rels/drawing17.xml.rels><?xml version="1.0" encoding="UTF-8" standalone="no"?>
<Relationships xmlns="http://schemas.openxmlformats.org/package/2006/relationships">
<Relationship Id="rId1" Target="../charts/chart14.xml" Type="http://schemas.openxmlformats.org/officeDocument/2006/relationships/chart"/>
</Relationships>

</file>

<file path=xl/drawings/_rels/drawing18.xml.rels><?xml version="1.0" encoding="UTF-8" standalone="no"?>
<Relationships xmlns="http://schemas.openxmlformats.org/package/2006/relationships">
<Relationship Id="rId1" Target="../charts/chart15.xml" Type="http://schemas.openxmlformats.org/officeDocument/2006/relationships/chart"/>
</Relationships>

</file>

<file path=xl/drawings/_rels/drawing19.xml.rels><?xml version="1.0" encoding="UTF-8" standalone="no"?>
<Relationships xmlns="http://schemas.openxmlformats.org/package/2006/relationships">
<Relationship Id="rId1" Target="../charts/chart16.xml" Type="http://schemas.openxmlformats.org/officeDocument/2006/relationships/chart"/>
</Relationships>

</file>

<file path=xl/drawings/_rels/drawing2.xml.rels><?xml version="1.0" encoding="UTF-8" standalone="no"?>
<Relationships xmlns="http://schemas.openxmlformats.org/package/2006/relationships">
<Relationship Id="rId1" Target="../charts/chart1.xml" Type="http://schemas.openxmlformats.org/officeDocument/2006/relationships/chart"/>
</Relationships>

</file>

<file path=xl/drawings/_rels/drawing20.xml.rels><?xml version="1.0" encoding="UTF-8" standalone="no"?>
<Relationships xmlns="http://schemas.openxmlformats.org/package/2006/relationships">
<Relationship Id="rId1" Target="../charts/chart17.xml" Type="http://schemas.openxmlformats.org/officeDocument/2006/relationships/chart"/>
</Relationships>

</file>

<file path=xl/drawings/_rels/drawing21.xml.rels><?xml version="1.0" encoding="UTF-8" standalone="no"?>
<Relationships xmlns="http://schemas.openxmlformats.org/package/2006/relationships">
<Relationship Id="rId1" Target="../charts/chart18.xml" Type="http://schemas.openxmlformats.org/officeDocument/2006/relationships/chart"/>
</Relationships>

</file>

<file path=xl/drawings/_rels/drawing22.xml.rels><?xml version="1.0" encoding="UTF-8" standalone="no"?>
<Relationships xmlns="http://schemas.openxmlformats.org/package/2006/relationships">
<Relationship Id="rId1" Target="../charts/chart19.xml" Type="http://schemas.openxmlformats.org/officeDocument/2006/relationships/chart"/>
</Relationships>

</file>

<file path=xl/drawings/_rels/drawing23.xml.rels><?xml version="1.0" encoding="UTF-8" standalone="no"?>
<Relationships xmlns="http://schemas.openxmlformats.org/package/2006/relationships">
<Relationship Id="rId1" Target="../charts/chart20.xml" Type="http://schemas.openxmlformats.org/officeDocument/2006/relationships/chart"/>
</Relationships>

</file>

<file path=xl/drawings/_rels/drawing24.xml.rels><?xml version="1.0" encoding="UTF-8" standalone="no"?>
<Relationships xmlns="http://schemas.openxmlformats.org/package/2006/relationships">
<Relationship Id="rId1" Target="../charts/chart21.xml" Type="http://schemas.openxmlformats.org/officeDocument/2006/relationships/chart"/>
</Relationships>

</file>

<file path=xl/drawings/_rels/drawing26.xml.rels><?xml version="1.0" encoding="UTF-8" standalone="no"?>
<Relationships xmlns="http://schemas.openxmlformats.org/package/2006/relationships">
<Relationship Id="rId1" Target="../charts/chart22.xml" Type="http://schemas.openxmlformats.org/officeDocument/2006/relationships/chart"/>
</Relationships>

</file>

<file path=xl/drawings/_rels/drawing27.xml.rels><?xml version="1.0" encoding="UTF-8" standalone="no"?>
<Relationships xmlns="http://schemas.openxmlformats.org/package/2006/relationships">
<Relationship Id="rId1" Target="../charts/chart23.xml" Type="http://schemas.openxmlformats.org/officeDocument/2006/relationships/chart"/>
</Relationships>

</file>

<file path=xl/drawings/_rels/drawing28.xml.rels><?xml version="1.0" encoding="UTF-8" standalone="no"?>
<Relationships xmlns="http://schemas.openxmlformats.org/package/2006/relationships">
<Relationship Id="rId1" Target="../charts/chart24.xml" Type="http://schemas.openxmlformats.org/officeDocument/2006/relationships/chart"/>
</Relationships>

</file>

<file path=xl/drawings/_rels/drawing29.xml.rels><?xml version="1.0" encoding="UTF-8" standalone="no"?>
<Relationships xmlns="http://schemas.openxmlformats.org/package/2006/relationships">
<Relationship Id="rId1" Target="../charts/chart25.xml" Type="http://schemas.openxmlformats.org/officeDocument/2006/relationships/chart"/>
</Relationships>

</file>

<file path=xl/drawings/_rels/drawing3.xml.rels><?xml version="1.0" encoding="UTF-8" standalone="no"?>
<Relationships xmlns="http://schemas.openxmlformats.org/package/2006/relationships">
<Relationship Id="rId1" Target="../charts/chart2.xml" Type="http://schemas.openxmlformats.org/officeDocument/2006/relationships/chart"/>
</Relationships>

</file>

<file path=xl/drawings/_rels/drawing4.xml.rels><?xml version="1.0" encoding="UTF-8" standalone="no"?>
<Relationships xmlns="http://schemas.openxmlformats.org/package/2006/relationships">
<Relationship Id="rId1" Target="../charts/chart3.xml" Type="http://schemas.openxmlformats.org/officeDocument/2006/relationships/chart"/>
</Relationships>

</file>

<file path=xl/drawings/_rels/drawing5.xml.rels><?xml version="1.0" encoding="UTF-8" standalone="no"?>
<Relationships xmlns="http://schemas.openxmlformats.org/package/2006/relationships">
<Relationship Id="rId1" Target="../charts/chart4.xml" Type="http://schemas.openxmlformats.org/officeDocument/2006/relationships/chart"/>
</Relationships>

</file>

<file path=xl/drawings/_rels/drawing6.xml.rels><?xml version="1.0" encoding="UTF-8" standalone="no"?>
<Relationships xmlns="http://schemas.openxmlformats.org/package/2006/relationships">
<Relationship Id="rId1" Target="../charts/chart5.xml" Type="http://schemas.openxmlformats.org/officeDocument/2006/relationships/chart"/>
</Relationships>

</file>

<file path=xl/drawings/_rels/drawing7.xml.rels><?xml version="1.0" encoding="UTF-8" standalone="no"?>
<Relationships xmlns="http://schemas.openxmlformats.org/package/2006/relationships">
<Relationship Id="rId1" Target="../charts/chart6.xml" Type="http://schemas.openxmlformats.org/officeDocument/2006/relationships/chart"/>
</Relationships>

</file>

<file path=xl/drawings/_rels/drawing8.xml.rels><?xml version="1.0" encoding="UTF-8" standalone="no"?>
<Relationships xmlns="http://schemas.openxmlformats.org/package/2006/relationships">
<Relationship Id="rId1" Target="../charts/chart7.xml" Type="http://schemas.openxmlformats.org/officeDocument/2006/relationships/chart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441960</xdr:colOff>
      <xdr:row>8</xdr:row>
      <xdr:rowOff>152399</xdr:rowOff>
    </xdr:from>
    <xdr:to>
      <xdr:col>9</xdr:col>
      <xdr:colOff>2057399</xdr:colOff>
      <xdr:row>14</xdr:row>
      <xdr:rowOff>77460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11AD7-6609-C683-A425-C80B111FA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655319"/>
          <a:ext cx="7147559" cy="930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512444</xdr:colOff>
      <xdr:row>5</xdr:row>
      <xdr:rowOff>124776</xdr:rowOff>
    </xdr:from>
    <xdr:to>
      <xdr:col>7</xdr:col>
      <xdr:colOff>1569719</xdr:colOff>
      <xdr:row>25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280612-6736-4944-ABCF-A99EF37FE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350520</xdr:colOff>
      <xdr:row>5</xdr:row>
      <xdr:rowOff>179069</xdr:rowOff>
    </xdr:from>
    <xdr:to>
      <xdr:col>17</xdr:col>
      <xdr:colOff>259080</xdr:colOff>
      <xdr:row>35</xdr:row>
      <xdr:rowOff>78105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ABB8C5-4A5C-4E0E-BA16-A49DA12DC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598170</xdr:colOff>
      <xdr:row>6</xdr:row>
      <xdr:rowOff>124776</xdr:rowOff>
    </xdr:from>
    <xdr:to>
      <xdr:col>15</xdr:col>
      <xdr:colOff>331470</xdr:colOff>
      <xdr:row>28</xdr:row>
      <xdr:rowOff>167639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78B9B0-0F47-4171-885A-AC42D3AB1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387626</xdr:colOff>
      <xdr:row>6</xdr:row>
      <xdr:rowOff>99390</xdr:rowOff>
    </xdr:from>
    <xdr:to>
      <xdr:col>14</xdr:col>
      <xdr:colOff>504411</xdr:colOff>
      <xdr:row>25</xdr:row>
      <xdr:rowOff>179318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EB9C54-632F-44FC-A2A8-0488FAA06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158114</xdr:colOff>
      <xdr:row>6</xdr:row>
      <xdr:rowOff>32385</xdr:rowOff>
    </xdr:from>
    <xdr:to>
      <xdr:col>17</xdr:col>
      <xdr:colOff>386715</xdr:colOff>
      <xdr:row>26</xdr:row>
      <xdr:rowOff>89535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9D27E0D-A904-4549-8398-2BDD30AEF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283510</xdr:colOff>
      <xdr:row>7</xdr:row>
      <xdr:rowOff>70036</xdr:rowOff>
    </xdr:from>
    <xdr:to>
      <xdr:col>22</xdr:col>
      <xdr:colOff>550769</xdr:colOff>
      <xdr:row>33</xdr:row>
      <xdr:rowOff>144779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0529B37-5A27-44AE-909D-685C3B1CE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525780</xdr:colOff>
      <xdr:row>16</xdr:row>
      <xdr:rowOff>121920</xdr:rowOff>
    </xdr:from>
    <xdr:to>
      <xdr:col>17</xdr:col>
      <xdr:colOff>327660</xdr:colOff>
      <xdr:row>17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D4A9F0-A7AD-A897-0B53-4F87EFAEC94D}"/>
            </a:ext>
          </a:extLst>
        </xdr:cNvPr>
        <xdr:cNvSpPr txBox="1"/>
      </xdr:nvSpPr>
      <xdr:spPr>
        <a:xfrm>
          <a:off x="15994380" y="3368040"/>
          <a:ext cx="59436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000" b="1">
              <a:solidFill>
                <a:srgbClr val="FF00FF"/>
              </a:solidFill>
            </a:rPr>
            <a:t>21.192</a:t>
          </a:r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0.19957</cdr:x>
      <cdr:y>0.17669</cdr:y>
    </cdr:from>
    <cdr:to>
      <cdr:x>0.29328</cdr:x>
      <cdr:y>0.2319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AC698DC2-5A70-A00D-BBDD-B543BDF531C4}"/>
            </a:ext>
          </a:extLst>
        </cdr:cNvPr>
        <cdr:cNvSpPr txBox="1"/>
      </cdr:nvSpPr>
      <cdr:spPr>
        <a:xfrm xmlns:a="http://schemas.openxmlformats.org/drawingml/2006/main">
          <a:off x="1476710" y="829124"/>
          <a:ext cx="69342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31.860</a:t>
          </a:r>
        </a:p>
      </cdr:txBody>
    </cdr:sp>
  </cdr:relSizeAnchor>
  <cdr:relSizeAnchor xmlns:cdr="http://schemas.openxmlformats.org/drawingml/2006/chartDrawing">
    <cdr:from>
      <cdr:x>0.27371</cdr:x>
      <cdr:y>0.3131</cdr:y>
    </cdr:from>
    <cdr:to>
      <cdr:x>0.35609</cdr:x>
      <cdr:y>0.35532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CE80BA55-13C5-3BCA-5531-D5057B22200E}"/>
            </a:ext>
          </a:extLst>
        </cdr:cNvPr>
        <cdr:cNvSpPr txBox="1"/>
      </cdr:nvSpPr>
      <cdr:spPr>
        <a:xfrm xmlns:a="http://schemas.openxmlformats.org/drawingml/2006/main">
          <a:off x="2025350" y="1469204"/>
          <a:ext cx="609600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24.345</a:t>
          </a:r>
        </a:p>
      </cdr:txBody>
    </cdr:sp>
  </cdr:relSizeAnchor>
  <cdr:relSizeAnchor xmlns:cdr="http://schemas.openxmlformats.org/drawingml/2006/chartDrawing">
    <cdr:from>
      <cdr:x>0.42818</cdr:x>
      <cdr:y>0.39754</cdr:y>
    </cdr:from>
    <cdr:to>
      <cdr:x>0.51674</cdr:x>
      <cdr:y>0.44788</cdr:y>
    </cdr:to>
    <cdr:sp macro="" textlink="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B65EFDB9-8FA0-DA9A-36DA-3D7FB522CBB3}"/>
            </a:ext>
          </a:extLst>
        </cdr:cNvPr>
        <cdr:cNvSpPr txBox="1"/>
      </cdr:nvSpPr>
      <cdr:spPr>
        <a:xfrm xmlns:a="http://schemas.openxmlformats.org/drawingml/2006/main">
          <a:off x="3168350" y="1865444"/>
          <a:ext cx="6553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20.254</a:t>
          </a:r>
        </a:p>
      </cdr:txBody>
    </cdr:sp>
  </cdr:relSizeAnchor>
  <cdr:relSizeAnchor xmlns:cdr="http://schemas.openxmlformats.org/drawingml/2006/chartDrawing">
    <cdr:from>
      <cdr:x>0.50129</cdr:x>
      <cdr:y>0.53557</cdr:y>
    </cdr:from>
    <cdr:to>
      <cdr:x>0.59501</cdr:x>
      <cdr:y>0.58753</cdr:y>
    </cdr:to>
    <cdr:sp macro="" textlink="">
      <cdr:nvSpPr>
        <cdr:cNvPr id="6" name="CuadroTexto 5">
          <a:extLst xmlns:a="http://schemas.openxmlformats.org/drawingml/2006/main">
            <a:ext uri="{FF2B5EF4-FFF2-40B4-BE49-F238E27FC236}">
              <a16:creationId xmlns:a16="http://schemas.microsoft.com/office/drawing/2014/main" id="{43F2D232-4A0F-06BA-13BF-662728DC7252}"/>
            </a:ext>
          </a:extLst>
        </cdr:cNvPr>
        <cdr:cNvSpPr txBox="1"/>
      </cdr:nvSpPr>
      <cdr:spPr>
        <a:xfrm xmlns:a="http://schemas.openxmlformats.org/drawingml/2006/main">
          <a:off x="3709370" y="2513144"/>
          <a:ext cx="6934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13.351</a:t>
          </a:r>
        </a:p>
      </cdr:txBody>
    </cdr:sp>
  </cdr:relSizeAnchor>
  <cdr:relSizeAnchor xmlns:cdr="http://schemas.openxmlformats.org/drawingml/2006/chartDrawing">
    <cdr:from>
      <cdr:x>0.57647</cdr:x>
      <cdr:y>0.56318</cdr:y>
    </cdr:from>
    <cdr:to>
      <cdr:x>0.66812</cdr:x>
      <cdr:y>0.61514</cdr:y>
    </cdr:to>
    <cdr:sp macro="" textlink="">
      <cdr:nvSpPr>
        <cdr:cNvPr id="7" name="CuadroTexto 6">
          <a:extLst xmlns:a="http://schemas.openxmlformats.org/drawingml/2006/main">
            <a:ext uri="{FF2B5EF4-FFF2-40B4-BE49-F238E27FC236}">
              <a16:creationId xmlns:a16="http://schemas.microsoft.com/office/drawing/2014/main" id="{A005E3D3-7BCE-25E2-A917-1CD7D8C001B2}"/>
            </a:ext>
          </a:extLst>
        </cdr:cNvPr>
        <cdr:cNvSpPr txBox="1"/>
      </cdr:nvSpPr>
      <cdr:spPr>
        <a:xfrm xmlns:a="http://schemas.openxmlformats.org/drawingml/2006/main">
          <a:off x="4265630" y="2642684"/>
          <a:ext cx="67818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11.879</a:t>
          </a:r>
        </a:p>
      </cdr:txBody>
    </cdr:sp>
  </cdr:relSizeAnchor>
  <cdr:relSizeAnchor xmlns:cdr="http://schemas.openxmlformats.org/drawingml/2006/chartDrawing">
    <cdr:from>
      <cdr:x>0.65885</cdr:x>
      <cdr:y>0.59565</cdr:y>
    </cdr:from>
    <cdr:to>
      <cdr:x>0.73918</cdr:x>
      <cdr:y>0.64437</cdr:y>
    </cdr:to>
    <cdr:sp macro="" textlink="">
      <cdr:nvSpPr>
        <cdr:cNvPr id="8" name="CuadroTexto 7">
          <a:extLst xmlns:a="http://schemas.openxmlformats.org/drawingml/2006/main">
            <a:ext uri="{FF2B5EF4-FFF2-40B4-BE49-F238E27FC236}">
              <a16:creationId xmlns:a16="http://schemas.microsoft.com/office/drawing/2014/main" id="{3921879E-A1AA-186A-05B1-721FAC0A755C}"/>
            </a:ext>
          </a:extLst>
        </cdr:cNvPr>
        <cdr:cNvSpPr txBox="1"/>
      </cdr:nvSpPr>
      <cdr:spPr>
        <a:xfrm xmlns:a="http://schemas.openxmlformats.org/drawingml/2006/main">
          <a:off x="4875230" y="2795084"/>
          <a:ext cx="5943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9.894</a:t>
          </a:r>
        </a:p>
      </cdr:txBody>
    </cdr:sp>
  </cdr:relSizeAnchor>
  <cdr:relSizeAnchor xmlns:cdr="http://schemas.openxmlformats.org/drawingml/2006/chartDrawing">
    <cdr:from>
      <cdr:x>0.733</cdr:x>
      <cdr:y>0.64599</cdr:y>
    </cdr:from>
    <cdr:to>
      <cdr:x>0.80714</cdr:x>
      <cdr:y>0.69633</cdr:y>
    </cdr:to>
    <cdr:sp macro="" textlink="">
      <cdr:nvSpPr>
        <cdr:cNvPr id="9" name="CuadroTexto 8">
          <a:extLst xmlns:a="http://schemas.openxmlformats.org/drawingml/2006/main">
            <a:ext uri="{FF2B5EF4-FFF2-40B4-BE49-F238E27FC236}">
              <a16:creationId xmlns:a16="http://schemas.microsoft.com/office/drawing/2014/main" id="{F3CA19B9-8A7D-CBE4-1F43-DF8EDA044EAF}"/>
            </a:ext>
          </a:extLst>
        </cdr:cNvPr>
        <cdr:cNvSpPr txBox="1"/>
      </cdr:nvSpPr>
      <cdr:spPr>
        <a:xfrm xmlns:a="http://schemas.openxmlformats.org/drawingml/2006/main">
          <a:off x="5423870" y="3031304"/>
          <a:ext cx="54864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7.366</a:t>
          </a:r>
        </a:p>
      </cdr:txBody>
    </cdr:sp>
  </cdr:relSizeAnchor>
  <cdr:relSizeAnchor xmlns:cdr="http://schemas.openxmlformats.org/drawingml/2006/chartDrawing">
    <cdr:from>
      <cdr:x>0.80817</cdr:x>
      <cdr:y>0.70933</cdr:y>
    </cdr:from>
    <cdr:to>
      <cdr:x>0.8885</cdr:x>
      <cdr:y>0.75479</cdr:y>
    </cdr:to>
    <cdr:sp macro="" textlink="">
      <cdr:nvSpPr>
        <cdr:cNvPr id="10" name="CuadroTexto 9">
          <a:extLst xmlns:a="http://schemas.openxmlformats.org/drawingml/2006/main">
            <a:ext uri="{FF2B5EF4-FFF2-40B4-BE49-F238E27FC236}">
              <a16:creationId xmlns:a16="http://schemas.microsoft.com/office/drawing/2014/main" id="{A0D993DD-1DA0-BFE8-100A-5C0E23C49579}"/>
            </a:ext>
          </a:extLst>
        </cdr:cNvPr>
        <cdr:cNvSpPr txBox="1"/>
      </cdr:nvSpPr>
      <cdr:spPr>
        <a:xfrm xmlns:a="http://schemas.openxmlformats.org/drawingml/2006/main">
          <a:off x="5980130" y="3328484"/>
          <a:ext cx="594360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4.173</a:t>
          </a:r>
        </a:p>
      </cdr:txBody>
    </cdr:sp>
  </cdr:relSizeAnchor>
  <cdr:relSizeAnchor xmlns:cdr="http://schemas.openxmlformats.org/drawingml/2006/chartDrawing">
    <cdr:from>
      <cdr:x>0.89467</cdr:x>
      <cdr:y>0.77428</cdr:y>
    </cdr:from>
    <cdr:to>
      <cdr:x>0.95028</cdr:x>
      <cdr:y>0.823</cdr:y>
    </cdr:to>
    <cdr:sp macro="" textlink="">
      <cdr:nvSpPr>
        <cdr:cNvPr id="11" name="CuadroTexto 10">
          <a:extLst xmlns:a="http://schemas.openxmlformats.org/drawingml/2006/main">
            <a:ext uri="{FF2B5EF4-FFF2-40B4-BE49-F238E27FC236}">
              <a16:creationId xmlns:a16="http://schemas.microsoft.com/office/drawing/2014/main" id="{F8D16917-E58B-33CB-5413-AC37A52A9FDB}"/>
            </a:ext>
          </a:extLst>
        </cdr:cNvPr>
        <cdr:cNvSpPr txBox="1"/>
      </cdr:nvSpPr>
      <cdr:spPr>
        <a:xfrm xmlns:a="http://schemas.openxmlformats.org/drawingml/2006/main">
          <a:off x="6620210" y="3633284"/>
          <a:ext cx="4114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870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308111</xdr:colOff>
      <xdr:row>3</xdr:row>
      <xdr:rowOff>841512</xdr:rowOff>
    </xdr:from>
    <xdr:to>
      <xdr:col>17</xdr:col>
      <xdr:colOff>682486</xdr:colOff>
      <xdr:row>23</xdr:row>
      <xdr:rowOff>99391</xdr:rowOff>
    </xdr:to>
    <xdr:graphicFrame macro="">
      <xdr:nvGraphicFramePr>
        <xdr:cNvPr id="40151277" name="Chart 9">
          <a:extLst>
            <a:ext uri="{FF2B5EF4-FFF2-40B4-BE49-F238E27FC236}">
              <a16:creationId xmlns:a16="http://schemas.microsoft.com/office/drawing/2014/main" id="{47C31BF1-088E-45B1-B590-5D30299CB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180973</xdr:colOff>
      <xdr:row>4</xdr:row>
      <xdr:rowOff>175260</xdr:rowOff>
    </xdr:from>
    <xdr:to>
      <xdr:col>19</xdr:col>
      <xdr:colOff>518159</xdr:colOff>
      <xdr:row>31</xdr:row>
      <xdr:rowOff>106680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BC3FD69-1331-48B8-AFA1-5830AD45B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192403</xdr:colOff>
      <xdr:row>4</xdr:row>
      <xdr:rowOff>144780</xdr:rowOff>
    </xdr:from>
    <xdr:to>
      <xdr:col>18</xdr:col>
      <xdr:colOff>691515</xdr:colOff>
      <xdr:row>29</xdr:row>
      <xdr:rowOff>74294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8D6DA0-A4E0-4B24-B958-F820DF70D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586740</xdr:colOff>
      <xdr:row>6</xdr:row>
      <xdr:rowOff>129541</xdr:rowOff>
    </xdr:from>
    <xdr:to>
      <xdr:col>12</xdr:col>
      <xdr:colOff>784860</xdr:colOff>
      <xdr:row>27</xdr:row>
      <xdr:rowOff>83821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1E47A6-F552-4BDC-A437-4055BB757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308608</xdr:colOff>
      <xdr:row>4</xdr:row>
      <xdr:rowOff>167640</xdr:rowOff>
    </xdr:from>
    <xdr:to>
      <xdr:col>21</xdr:col>
      <xdr:colOff>133350</xdr:colOff>
      <xdr:row>26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AF086A-2A80-4E47-B693-404FBF9B8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272414</xdr:colOff>
      <xdr:row>5</xdr:row>
      <xdr:rowOff>45720</xdr:rowOff>
    </xdr:from>
    <xdr:to>
      <xdr:col>21</xdr:col>
      <xdr:colOff>293369</xdr:colOff>
      <xdr:row>28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0BB347-1A43-4AE3-A222-F8B6CE09D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272414</xdr:colOff>
      <xdr:row>5</xdr:row>
      <xdr:rowOff>144780</xdr:rowOff>
    </xdr:from>
    <xdr:to>
      <xdr:col>15</xdr:col>
      <xdr:colOff>761999</xdr:colOff>
      <xdr:row>30</xdr:row>
      <xdr:rowOff>24765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81BD45-111D-4CAE-BC93-BA7CF1217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116205</xdr:colOff>
      <xdr:row>6</xdr:row>
      <xdr:rowOff>30480</xdr:rowOff>
    </xdr:from>
    <xdr:to>
      <xdr:col>15</xdr:col>
      <xdr:colOff>649605</xdr:colOff>
      <xdr:row>27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F2206BC-E20F-492A-B780-FFEE7B0C9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373380</xdr:colOff>
      <xdr:row>5</xdr:row>
      <xdr:rowOff>7626</xdr:rowOff>
    </xdr:from>
    <xdr:to>
      <xdr:col>14</xdr:col>
      <xdr:colOff>411480</xdr:colOff>
      <xdr:row>27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F84C23-CE7D-D81B-D5D0-711D0BEB3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0.37201</cdr:x>
      <cdr:y>0.34624</cdr:y>
    </cdr:from>
    <cdr:to>
      <cdr:x>0.43253</cdr:x>
      <cdr:y>0.4043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423443C-B722-54E8-0A0B-558876EA37F8}"/>
            </a:ext>
          </a:extLst>
        </cdr:cNvPr>
        <cdr:cNvSpPr txBox="1"/>
      </cdr:nvSpPr>
      <cdr:spPr>
        <a:xfrm xmlns:a="http://schemas.openxmlformats.org/drawingml/2006/main">
          <a:off x="2247900" y="1226814"/>
          <a:ext cx="36576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 kern="1200"/>
        </a:p>
      </cdr:txBody>
    </cdr:sp>
  </cdr:relSizeAnchor>
  <cdr:relSizeAnchor xmlns:cdr="http://schemas.openxmlformats.org/drawingml/2006/chartDrawing">
    <cdr:from>
      <cdr:x>0.2686</cdr:x>
      <cdr:y>0.31183</cdr:y>
    </cdr:from>
    <cdr:to>
      <cdr:x>0.36822</cdr:x>
      <cdr:y>0.37634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E6E3993-7A43-30D5-DF75-3E9C40F224FC}"/>
            </a:ext>
          </a:extLst>
        </cdr:cNvPr>
        <cdr:cNvSpPr txBox="1"/>
      </cdr:nvSpPr>
      <cdr:spPr>
        <a:xfrm xmlns:a="http://schemas.openxmlformats.org/drawingml/2006/main">
          <a:off x="1623060" y="1104894"/>
          <a:ext cx="6019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6">
                  <a:lumMod val="75000"/>
                </a:schemeClr>
              </a:solidFill>
            </a:rPr>
            <a:t>20,9%</a:t>
          </a:r>
        </a:p>
      </cdr:txBody>
    </cdr:sp>
  </cdr:relSizeAnchor>
  <cdr:relSizeAnchor xmlns:cdr="http://schemas.openxmlformats.org/drawingml/2006/chartDrawing">
    <cdr:from>
      <cdr:x>0.23455</cdr:x>
      <cdr:y>0.57419</cdr:y>
    </cdr:from>
    <cdr:to>
      <cdr:x>0.33291</cdr:x>
      <cdr:y>0.64946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EAFB3F78-19E5-411F-9340-505FBCF57D1B}"/>
            </a:ext>
          </a:extLst>
        </cdr:cNvPr>
        <cdr:cNvSpPr txBox="1"/>
      </cdr:nvSpPr>
      <cdr:spPr>
        <a:xfrm xmlns:a="http://schemas.openxmlformats.org/drawingml/2006/main">
          <a:off x="1417320" y="2034534"/>
          <a:ext cx="59436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5">
                  <a:lumMod val="75000"/>
                </a:schemeClr>
              </a:solidFill>
            </a:rPr>
            <a:t>19,0%</a:t>
          </a:r>
        </a:p>
      </cdr:txBody>
    </cdr:sp>
  </cdr:relSizeAnchor>
  <cdr:relSizeAnchor xmlns:cdr="http://schemas.openxmlformats.org/drawingml/2006/chartDrawing">
    <cdr:from>
      <cdr:x>0.36192</cdr:x>
      <cdr:y>0.75914</cdr:y>
    </cdr:from>
    <cdr:to>
      <cdr:x>0.45902</cdr:x>
      <cdr:y>0.84301</cdr:y>
    </cdr:to>
    <cdr:sp macro="" textlink="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C44258D3-8813-D263-E2F3-ED2CD0A5E6B9}"/>
            </a:ext>
          </a:extLst>
        </cdr:cNvPr>
        <cdr:cNvSpPr txBox="1"/>
      </cdr:nvSpPr>
      <cdr:spPr>
        <a:xfrm xmlns:a="http://schemas.openxmlformats.org/drawingml/2006/main">
          <a:off x="2186940" y="2689854"/>
          <a:ext cx="58674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rgbClr val="7030A0"/>
              </a:solidFill>
            </a:rPr>
            <a:t>18,9%</a:t>
          </a:r>
        </a:p>
      </cdr:txBody>
    </cdr:sp>
  </cdr:relSizeAnchor>
  <cdr:relSizeAnchor xmlns:cdr="http://schemas.openxmlformats.org/drawingml/2006/chartDrawing">
    <cdr:from>
      <cdr:x>0.51324</cdr:x>
      <cdr:y>0.72688</cdr:y>
    </cdr:from>
    <cdr:to>
      <cdr:x>0.59395</cdr:x>
      <cdr:y>0.7914</cdr:y>
    </cdr:to>
    <cdr:sp macro="" textlink="">
      <cdr:nvSpPr>
        <cdr:cNvPr id="6" name="CuadroTexto 5">
          <a:extLst xmlns:a="http://schemas.openxmlformats.org/drawingml/2006/main">
            <a:ext uri="{FF2B5EF4-FFF2-40B4-BE49-F238E27FC236}">
              <a16:creationId xmlns:a16="http://schemas.microsoft.com/office/drawing/2014/main" id="{CA6AAE5E-D384-5882-6C13-5C7DB81A0082}"/>
            </a:ext>
          </a:extLst>
        </cdr:cNvPr>
        <cdr:cNvSpPr txBox="1"/>
      </cdr:nvSpPr>
      <cdr:spPr>
        <a:xfrm xmlns:a="http://schemas.openxmlformats.org/drawingml/2006/main">
          <a:off x="3101340" y="2575554"/>
          <a:ext cx="4876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3">
                  <a:lumMod val="75000"/>
                </a:schemeClr>
              </a:solidFill>
            </a:rPr>
            <a:t>7,1%</a:t>
          </a:r>
        </a:p>
      </cdr:txBody>
    </cdr:sp>
  </cdr:relSizeAnchor>
  <cdr:relSizeAnchor xmlns:cdr="http://schemas.openxmlformats.org/drawingml/2006/chartDrawing">
    <cdr:from>
      <cdr:x>0.54224</cdr:x>
      <cdr:y>0.55269</cdr:y>
    </cdr:from>
    <cdr:to>
      <cdr:x>0.63304</cdr:x>
      <cdr:y>0.61935</cdr:y>
    </cdr:to>
    <cdr:sp macro="" textlink="">
      <cdr:nvSpPr>
        <cdr:cNvPr id="7" name="CuadroTexto 6">
          <a:extLst xmlns:a="http://schemas.openxmlformats.org/drawingml/2006/main">
            <a:ext uri="{FF2B5EF4-FFF2-40B4-BE49-F238E27FC236}">
              <a16:creationId xmlns:a16="http://schemas.microsoft.com/office/drawing/2014/main" id="{029B191A-BC49-EBF7-094C-B120BDE597CF}"/>
            </a:ext>
          </a:extLst>
        </cdr:cNvPr>
        <cdr:cNvSpPr txBox="1"/>
      </cdr:nvSpPr>
      <cdr:spPr>
        <a:xfrm xmlns:a="http://schemas.openxmlformats.org/drawingml/2006/main">
          <a:off x="3276600" y="1958334"/>
          <a:ext cx="54864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2">
                  <a:lumMod val="75000"/>
                </a:schemeClr>
              </a:solidFill>
            </a:rPr>
            <a:t>11,7%</a:t>
          </a:r>
        </a:p>
      </cdr:txBody>
    </cdr:sp>
  </cdr:relSizeAnchor>
  <cdr:relSizeAnchor xmlns:cdr="http://schemas.openxmlformats.org/drawingml/2006/chartDrawing">
    <cdr:from>
      <cdr:x>0.47541</cdr:x>
      <cdr:y>0.31613</cdr:y>
    </cdr:from>
    <cdr:to>
      <cdr:x>0.58134</cdr:x>
      <cdr:y>0.40215</cdr:y>
    </cdr:to>
    <cdr:sp macro="" textlink="">
      <cdr:nvSpPr>
        <cdr:cNvPr id="8" name="CuadroTexto 7">
          <a:extLst xmlns:a="http://schemas.openxmlformats.org/drawingml/2006/main">
            <a:ext uri="{FF2B5EF4-FFF2-40B4-BE49-F238E27FC236}">
              <a16:creationId xmlns:a16="http://schemas.microsoft.com/office/drawing/2014/main" id="{3C17FA43-4745-0C23-445B-BCDBE13DBA74}"/>
            </a:ext>
          </a:extLst>
        </cdr:cNvPr>
        <cdr:cNvSpPr txBox="1"/>
      </cdr:nvSpPr>
      <cdr:spPr>
        <a:xfrm xmlns:a="http://schemas.openxmlformats.org/drawingml/2006/main">
          <a:off x="2872740" y="1120134"/>
          <a:ext cx="64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1">
                  <a:lumMod val="75000"/>
                </a:schemeClr>
              </a:solidFill>
            </a:rPr>
            <a:t>22,5%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354330</xdr:colOff>
      <xdr:row>5</xdr:row>
      <xdr:rowOff>177165</xdr:rowOff>
    </xdr:from>
    <xdr:to>
      <xdr:col>19</xdr:col>
      <xdr:colOff>668655</xdr:colOff>
      <xdr:row>34</xdr:row>
      <xdr:rowOff>100965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6DE881-1266-4E51-B7AB-AFD9C857B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287655</xdr:colOff>
      <xdr:row>4</xdr:row>
      <xdr:rowOff>156210</xdr:rowOff>
    </xdr:from>
    <xdr:to>
      <xdr:col>11</xdr:col>
      <xdr:colOff>577215</xdr:colOff>
      <xdr:row>23</xdr:row>
      <xdr:rowOff>156210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ACD8F4-E256-4664-A49B-85A088EB1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327660</xdr:colOff>
      <xdr:row>5</xdr:row>
      <xdr:rowOff>47625</xdr:rowOff>
    </xdr:from>
    <xdr:to>
      <xdr:col>20</xdr:col>
      <xdr:colOff>641985</xdr:colOff>
      <xdr:row>35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144520-69B5-4E48-8EDB-27F661624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4</xdr:row>
      <xdr:rowOff>78104</xdr:rowOff>
    </xdr:from>
    <xdr:to>
      <xdr:col>9</xdr:col>
      <xdr:colOff>361950</xdr:colOff>
      <xdr:row>22</xdr:row>
      <xdr:rowOff>137159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BB78FE-BE46-4ED1-869B-9B672F030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649898</xdr:colOff>
      <xdr:row>6</xdr:row>
      <xdr:rowOff>105874</xdr:rowOff>
    </xdr:from>
    <xdr:to>
      <xdr:col>13</xdr:col>
      <xdr:colOff>655759</xdr:colOff>
      <xdr:row>22</xdr:row>
      <xdr:rowOff>81695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B3C4E4-545F-470A-AA0F-6AE5DC868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DF67E460-B425-4BB8-9903-D1FFEB2570D3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199439</xdr:colOff>
      <xdr:row>5</xdr:row>
      <xdr:rowOff>166320</xdr:rowOff>
    </xdr:from>
    <xdr:to>
      <xdr:col>11</xdr:col>
      <xdr:colOff>45720</xdr:colOff>
      <xdr:row>25</xdr:row>
      <xdr:rowOff>15240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F61D49-28C1-48D8-8AE6-7DFD5C88E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297180</xdr:colOff>
      <xdr:row>7</xdr:row>
      <xdr:rowOff>30486</xdr:rowOff>
    </xdr:from>
    <xdr:to>
      <xdr:col>17</xdr:col>
      <xdr:colOff>586740</xdr:colOff>
      <xdr:row>28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EE1C3F-EF61-EAD3-E02B-6F8E0CC1A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186690</xdr:colOff>
      <xdr:row>5</xdr:row>
      <xdr:rowOff>130491</xdr:rowOff>
    </xdr:from>
    <xdr:to>
      <xdr:col>16</xdr:col>
      <xdr:colOff>441960</xdr:colOff>
      <xdr:row>24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5FE79B-3636-44B6-95D6-F7488A105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192403</xdr:colOff>
      <xdr:row>5</xdr:row>
      <xdr:rowOff>120014</xdr:rowOff>
    </xdr:from>
    <xdr:to>
      <xdr:col>16</xdr:col>
      <xdr:colOff>135255</xdr:colOff>
      <xdr:row>26</xdr:row>
      <xdr:rowOff>5715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7C6F95-64CB-4E8B-B817-51759547F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201930</xdr:colOff>
      <xdr:row>6</xdr:row>
      <xdr:rowOff>28575</xdr:rowOff>
    </xdr:from>
    <xdr:to>
      <xdr:col>15</xdr:col>
      <xdr:colOff>676275</xdr:colOff>
      <xdr:row>26</xdr:row>
      <xdr:rowOff>165735</xdr:rowOff>
    </xdr:to>
    <xdr:graphicFrame macro="">
      <xdr:nvGraphicFramePr>
        <xdr:cNvPr id="40149229" name="Chart 3">
          <a:extLst>
            <a:ext uri="{FF2B5EF4-FFF2-40B4-BE49-F238E27FC236}">
              <a16:creationId xmlns:a16="http://schemas.microsoft.com/office/drawing/2014/main" id="{0E95E4FD-C59C-48A7-957C-B7879ECBB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0.02113</cdr:x>
      <cdr:y>0.93995</cdr:y>
    </cdr:from>
    <cdr:to>
      <cdr:x>0.95662</cdr:x>
      <cdr:y>0.98501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94" y="3763202"/>
          <a:ext cx="5099354" cy="17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Fuente: </a:t>
          </a:r>
          <a:r>
            <a:rPr lang="es-ES" sz="800" b="0" i="0" strike="noStrike" baseline="0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INEC</a:t>
          </a:r>
          <a:r>
            <a:rPr lang="es-ES" sz="800" b="0" i="0" strike="noStrike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_rels/sheet13.xml.rels><?xml version="1.0" encoding="UTF-8" standalone="no"?>
<Relationships xmlns="http://schemas.openxmlformats.org/package/2006/relationships">
<Relationship Id="rId1" Target="../drawings/drawing7.xml" Type="http://schemas.openxmlformats.org/officeDocument/2006/relationships/drawing"/>
</Relationships>

</file>

<file path=xl/worksheets/_rels/sheet16.xml.rels><?xml version="1.0" encoding="UTF-8" standalone="no"?>
<Relationships xmlns="http://schemas.openxmlformats.org/package/2006/relationships">
<Relationship Id="rId1" Target="../drawings/drawing8.xml" Type="http://schemas.openxmlformats.org/officeDocument/2006/relationships/drawing"/>
</Relationships>

</file>

<file path=xl/worksheets/_rels/sheet19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_rels/sheet20.xml.rels><?xml version="1.0" encoding="UTF-8" standalone="no"?>
<Relationships xmlns="http://schemas.openxmlformats.org/package/2006/relationships">
<Relationship Id="rId1" Target="../drawings/drawing10.xml" Type="http://schemas.openxmlformats.org/officeDocument/2006/relationships/drawing"/>
</Relationships>

</file>

<file path=xl/worksheets/_rels/sheet21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drawing11.xml" Type="http://schemas.openxmlformats.org/officeDocument/2006/relationships/drawing"/>
</Relationships>

</file>

<file path=xl/worksheets/_rels/sheet23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12.xml" Type="http://schemas.openxmlformats.org/officeDocument/2006/relationships/drawing"/>
</Relationships>

</file>

<file path=xl/worksheets/_rels/sheet25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/Relationships>

</file>

<file path=xl/worksheets/_rels/sheet26.xml.rels><?xml version="1.0" encoding="UTF-8" standalone="no"?>
<Relationships xmlns="http://schemas.openxmlformats.org/package/2006/relationships">
<Relationship Id="rId1" Target="../drawings/drawing13.xml" Type="http://schemas.openxmlformats.org/officeDocument/2006/relationships/drawing"/>
</Relationships>

</file>

<file path=xl/worksheets/_rels/sheet3.xml.rels><?xml version="1.0" encoding="UTF-8" standalone="no"?>
<Relationships xmlns="http://schemas.openxmlformats.org/package/2006/relationships">
<Relationship Id="rId1" Target="../drawings/drawing2.xml" Type="http://schemas.openxmlformats.org/officeDocument/2006/relationships/drawing"/>
</Relationships>

</file>

<file path=xl/worksheets/_rels/sheet33.xml.rels><?xml version="1.0" encoding="UTF-8" standalone="no"?>
<Relationships xmlns="http://schemas.openxmlformats.org/package/2006/relationships">
<Relationship Id="rId1" Target="../drawings/drawing14.xml" Type="http://schemas.openxmlformats.org/officeDocument/2006/relationships/drawing"/>
</Relationships>

</file>

<file path=xl/worksheets/_rels/sheet34.xml.rels><?xml version="1.0" encoding="UTF-8" standalone="no"?>
<Relationships xmlns="http://schemas.openxmlformats.org/package/2006/relationships">
<Relationship Id="rId1" Target="../drawings/drawing15.xml" Type="http://schemas.openxmlformats.org/officeDocument/2006/relationships/drawing"/>
</Relationships>

</file>

<file path=xl/worksheets/_rels/sheet36.xml.rels><?xml version="1.0" encoding="UTF-8" standalone="no"?>
<Relationships xmlns="http://schemas.openxmlformats.org/package/2006/relationships">
<Relationship Id="rId1" Target="../drawings/drawing17.xml" Type="http://schemas.openxmlformats.org/officeDocument/2006/relationships/drawing"/>
</Relationships>

</file>

<file path=xl/worksheets/_rels/sheet37.xml.rels><?xml version="1.0" encoding="UTF-8" standalone="no"?>
<Relationships xmlns="http://schemas.openxmlformats.org/package/2006/relationships">
<Relationship Id="rId1" Target="../drawings/drawing18.xml" Type="http://schemas.openxmlformats.org/officeDocument/2006/relationships/drawing"/>
</Relationships>

</file>

<file path=xl/worksheets/_rels/sheet38.xml.rels><?xml version="1.0" encoding="UTF-8" standalone="no"?>
<Relationships xmlns="http://schemas.openxmlformats.org/package/2006/relationships">
<Relationship Id="rId1" Target="../drawings/drawing19.xml" Type="http://schemas.openxmlformats.org/officeDocument/2006/relationships/drawing"/>
</Relationships>

</file>

<file path=xl/worksheets/_rels/sheet39.xml.rels><?xml version="1.0" encoding="UTF-8" standalone="no"?>
<Relationships xmlns="http://schemas.openxmlformats.org/package/2006/relationships">
<Relationship Id="rId1" Target="../drawings/drawing20.xml" Type="http://schemas.openxmlformats.org/officeDocument/2006/relationships/drawing"/>
</Relationships>

</file>

<file path=xl/worksheets/_rels/sheet4.xml.rels><?xml version="1.0" encoding="UTF-8" standalone="no"?>
<Relationships xmlns="http://schemas.openxmlformats.org/package/2006/relationships">
<Relationship Id="rId1" Target="../drawings/drawing3.xml" Type="http://schemas.openxmlformats.org/officeDocument/2006/relationships/drawing"/>
</Relationships>

</file>

<file path=xl/worksheets/_rels/sheet40.xml.rels><?xml version="1.0" encoding="UTF-8" standalone="no"?>
<Relationships xmlns="http://schemas.openxmlformats.org/package/2006/relationships">
<Relationship Id="rId1" Target="../drawings/drawing21.xml" Type="http://schemas.openxmlformats.org/officeDocument/2006/relationships/drawing"/>
</Relationships>

</file>

<file path=xl/worksheets/_rels/sheet42.xml.rels><?xml version="1.0" encoding="UTF-8" standalone="no"?>
<Relationships xmlns="http://schemas.openxmlformats.org/package/2006/relationships">
<Relationship Id="rId1" Target="../drawings/drawing22.xml" Type="http://schemas.openxmlformats.org/officeDocument/2006/relationships/drawing"/>
</Relationships>

</file>

<file path=xl/worksheets/_rels/sheet5.xml.rels><?xml version="1.0" encoding="UTF-8" standalone="no"?>
<Relationships xmlns="http://schemas.openxmlformats.org/package/2006/relationships">
<Relationship Id="rId1" Target="../drawings/drawing4.xml" Type="http://schemas.openxmlformats.org/officeDocument/2006/relationships/drawing"/>
</Relationships>

</file>

<file path=xl/worksheets/_rels/sheet51.xml.rels><?xml version="1.0" encoding="UTF-8" standalone="no"?>
<Relationships xmlns="http://schemas.openxmlformats.org/package/2006/relationships">
<Relationship Id="rId1" Target="../drawings/drawing23.xml" Type="http://schemas.openxmlformats.org/officeDocument/2006/relationships/drawing"/>
</Relationships>

</file>

<file path=xl/worksheets/_rels/sheet52.xml.rels><?xml version="1.0" encoding="UTF-8" standalone="no"?>
<Relationships xmlns="http://schemas.openxmlformats.org/package/2006/relationships">
<Relationship Id="rId1" Target="../drawings/drawing24.xml" Type="http://schemas.openxmlformats.org/officeDocument/2006/relationships/drawing"/>
</Relationships>

</file>

<file path=xl/worksheets/_rels/sheet6.xml.rels><?xml version="1.0" encoding="UTF-8" standalone="no"?>
<Relationships xmlns="http://schemas.openxmlformats.org/package/2006/relationships">
<Relationship Id="rId1" Target="../drawings/drawing5.xml" Type="http://schemas.openxmlformats.org/officeDocument/2006/relationships/drawing"/>
</Relationships>

</file>

<file path=xl/worksheets/_rels/sheet61.xml.rels><?xml version="1.0" encoding="UTF-8" standalone="no"?>
<Relationships xmlns="http://schemas.openxmlformats.org/package/2006/relationships">
<Relationship Id="rId1" Target="../drawings/drawing26.xml" Type="http://schemas.openxmlformats.org/officeDocument/2006/relationships/drawing"/>
</Relationships>

</file>

<file path=xl/worksheets/_rels/sheet65.xml.rels><?xml version="1.0" encoding="UTF-8" standalone="no"?>
<Relationships xmlns="http://schemas.openxmlformats.org/package/2006/relationships">
<Relationship Id="rId1" Target="../drawings/drawing27.xml" Type="http://schemas.openxmlformats.org/officeDocument/2006/relationships/drawing"/>
</Relationships>

</file>

<file path=xl/worksheets/_rels/sheet66.xml.rels><?xml version="1.0" encoding="UTF-8" standalone="no"?>
<Relationships xmlns="http://schemas.openxmlformats.org/package/2006/relationships">
<Relationship Id="rId1" Target="../drawings/drawing28.xml" Type="http://schemas.openxmlformats.org/officeDocument/2006/relationships/drawing"/>
</Relationships>

</file>

<file path=xl/worksheets/_rels/sheet67.xml.rels><?xml version="1.0" encoding="UTF-8" standalone="no"?>
<Relationships xmlns="http://schemas.openxmlformats.org/package/2006/relationships">
<Relationship Id="rId1" Target="../drawings/drawing29.xml" Type="http://schemas.openxmlformats.org/officeDocument/2006/relationships/drawing"/>
</Relationships>

</file>

<file path=xl/worksheets/_rels/sheet69.xml.rels><?xml version="1.0" encoding="UTF-8" standalone="no"?>
<Relationships xmlns="http://schemas.openxmlformats.org/package/2006/relationships">
<Relationship Id="rId1" Target="../drawings/drawing30.xml" Type="http://schemas.openxmlformats.org/officeDocument/2006/relationships/drawing"/>
</Relationships>

</file>

<file path=xl/worksheets/_rels/sheet9.xml.rels><?xml version="1.0" encoding="UTF-8" standalone="no"?>
<Relationships xmlns="http://schemas.openxmlformats.org/package/2006/relationships">
<Relationship Id="rId1" Target="../drawings/drawing6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ABFC2"/>
  </sheetPr>
  <dimension ref="B2:J37"/>
  <sheetViews>
    <sheetView showGridLines="0" tabSelected="1" zoomScaleNormal="100" workbookViewId="0">
      <selection activeCell="C65" sqref="C65"/>
    </sheetView>
  </sheetViews>
  <sheetFormatPr baseColWidth="10" defaultRowHeight="13.2"/>
  <cols>
    <col min="1" max="1" width="38.6640625" customWidth="1"/>
    <col min="2" max="2" width="11.44140625" hidden="1" customWidth="1"/>
    <col min="3" max="3" width="11.44140625" customWidth="1"/>
    <col min="9" max="9" width="11.44140625" customWidth="1"/>
    <col min="10" max="10" width="37.6640625" customWidth="1"/>
  </cols>
  <sheetData>
    <row r="2" hidden="1"/>
    <row r="3" hidden="1"/>
    <row r="4" hidden="1"/>
    <row r="5" hidden="1"/>
    <row r="6" hidden="1"/>
    <row r="19" spans="3:10" ht="28.5" customHeight="1">
      <c r="C19" s="433" t="s">
        <v>1547</v>
      </c>
      <c r="D19" s="433"/>
      <c r="E19" s="433"/>
      <c r="F19" s="433"/>
      <c r="G19" s="433"/>
      <c r="H19" s="433"/>
      <c r="I19" s="433"/>
      <c r="J19" s="433"/>
    </row>
    <row r="20" spans="3:10">
      <c r="C20" s="228"/>
      <c r="D20" s="228"/>
      <c r="E20" s="228"/>
      <c r="F20" s="228"/>
      <c r="G20" s="228"/>
      <c r="H20" s="228"/>
      <c r="I20" s="228"/>
      <c r="J20" s="228"/>
    </row>
    <row r="21" spans="3:10" ht="22.2">
      <c r="C21" s="434" t="s">
        <v>973</v>
      </c>
      <c r="D21" s="434"/>
      <c r="E21" s="434"/>
      <c r="F21" s="434"/>
      <c r="G21" s="434"/>
      <c r="H21" s="434"/>
      <c r="I21" s="434"/>
      <c r="J21" s="434"/>
    </row>
    <row r="22" spans="3:10" ht="18" customHeight="1" thickBot="1">
      <c r="C22" s="231"/>
      <c r="D22" s="231"/>
      <c r="E22" s="231"/>
      <c r="F22" s="231"/>
      <c r="G22" s="231"/>
      <c r="H22" s="231"/>
      <c r="I22" s="231"/>
      <c r="J22" s="231"/>
    </row>
    <row r="23" spans="3:10" ht="90" customHeight="1" thickBot="1">
      <c r="C23" s="435" t="s">
        <v>968</v>
      </c>
      <c r="D23" s="436"/>
      <c r="E23" s="436"/>
      <c r="F23" s="436"/>
      <c r="G23" s="436"/>
      <c r="H23" s="436"/>
      <c r="I23" s="436"/>
      <c r="J23" s="437"/>
    </row>
    <row r="24" spans="3:10">
      <c r="C24" s="228"/>
      <c r="D24" s="228"/>
      <c r="E24" s="228"/>
      <c r="F24" s="228"/>
      <c r="G24" s="228"/>
      <c r="H24" s="228"/>
      <c r="I24" s="228"/>
      <c r="J24" s="228"/>
    </row>
    <row r="25" spans="3:10">
      <c r="C25" s="228"/>
      <c r="D25" s="228"/>
      <c r="E25" s="228"/>
      <c r="F25" s="228"/>
      <c r="G25" s="228"/>
      <c r="H25" s="228"/>
      <c r="I25" s="228"/>
      <c r="J25" s="228"/>
    </row>
    <row r="26" spans="3:10">
      <c r="C26" s="228"/>
      <c r="D26" s="228"/>
      <c r="E26" s="228"/>
      <c r="F26" s="228"/>
      <c r="G26" s="228"/>
      <c r="H26" s="228"/>
      <c r="I26" s="228"/>
      <c r="J26" s="228"/>
    </row>
    <row r="27" spans="3:10" ht="16.8">
      <c r="C27" s="432" t="s">
        <v>447</v>
      </c>
      <c r="D27" s="432"/>
      <c r="E27" s="432"/>
      <c r="F27" s="432"/>
      <c r="G27" s="432"/>
      <c r="H27" s="432"/>
      <c r="I27" s="432"/>
      <c r="J27" s="432"/>
    </row>
    <row r="28" spans="3:10">
      <c r="C28" s="228"/>
      <c r="D28" s="228"/>
      <c r="E28" s="228"/>
      <c r="F28" s="228"/>
      <c r="G28" s="228"/>
      <c r="H28" s="228"/>
      <c r="I28" s="228"/>
      <c r="J28" s="228"/>
    </row>
    <row r="29" spans="3:10" ht="15">
      <c r="C29" s="232" t="s">
        <v>440</v>
      </c>
      <c r="D29" s="233"/>
      <c r="E29" s="431" t="s">
        <v>444</v>
      </c>
      <c r="F29" s="431"/>
      <c r="G29" s="431"/>
      <c r="H29" s="431"/>
      <c r="I29" s="431"/>
      <c r="J29" s="431"/>
    </row>
    <row r="30" spans="3:10" ht="15">
      <c r="C30" s="232" t="s">
        <v>441</v>
      </c>
      <c r="D30" s="233"/>
      <c r="E30" s="431" t="s">
        <v>590</v>
      </c>
      <c r="F30" s="431"/>
      <c r="G30" s="431"/>
      <c r="H30" s="431"/>
      <c r="I30" s="431"/>
      <c r="J30" s="431"/>
    </row>
    <row r="31" spans="3:10" ht="15">
      <c r="C31" s="232" t="s">
        <v>442</v>
      </c>
      <c r="D31" s="233"/>
      <c r="E31" s="431" t="s">
        <v>445</v>
      </c>
      <c r="F31" s="431"/>
      <c r="G31" s="431"/>
      <c r="H31" s="431"/>
      <c r="I31" s="431"/>
      <c r="J31" s="431"/>
    </row>
    <row r="32" spans="3:10" ht="15">
      <c r="C32" s="232" t="s">
        <v>443</v>
      </c>
      <c r="D32" s="233"/>
      <c r="E32" s="431" t="s">
        <v>446</v>
      </c>
      <c r="F32" s="431"/>
      <c r="G32" s="431"/>
      <c r="H32" s="431"/>
      <c r="I32" s="431"/>
      <c r="J32" s="431"/>
    </row>
    <row r="33" spans="3:10" ht="15">
      <c r="C33" s="232" t="s">
        <v>492</v>
      </c>
      <c r="D33" s="233"/>
      <c r="E33" s="431" t="s">
        <v>493</v>
      </c>
      <c r="F33" s="431"/>
      <c r="G33" s="431"/>
      <c r="H33" s="431"/>
      <c r="I33" s="431"/>
      <c r="J33" s="431"/>
    </row>
    <row r="37" spans="3:10">
      <c r="C37" s="415"/>
    </row>
  </sheetData>
  <mergeCells count="9">
    <mergeCell ref="E33:J33"/>
    <mergeCell ref="E32:J32"/>
    <mergeCell ref="C27:J27"/>
    <mergeCell ref="C19:J19"/>
    <mergeCell ref="C21:J21"/>
    <mergeCell ref="C23:J23"/>
    <mergeCell ref="E29:J29"/>
    <mergeCell ref="E30:J30"/>
    <mergeCell ref="E31:J31"/>
  </mergeCells>
  <hyperlinks>
    <hyperlink ref="E29:J29" location="'Capitulo 1'!A15" display="Área de vivienda en la economía nacional" xr:uid="{00000000-0004-0000-0000-000000000000}"/>
    <hyperlink ref="E30:J30" location="'Capitulo 2'!A15" display="Construcción residencial en Costa Rica" xr:uid="{00000000-0004-0000-0000-000001000000}"/>
    <hyperlink ref="E31:J31" location="'Capitulo 3'!A15" display="Situación de la vivienda en Costa Rica " xr:uid="{00000000-0004-0000-0000-000002000000}"/>
    <hyperlink ref="E32:J32" location="'Capitulo 4'!A15" display="Aporte del SFNV al área habitacional  " xr:uid="{00000000-0004-0000-0000-000003000000}"/>
    <hyperlink ref="E33:J33" location="'Capitulo 5'!A15" display="Metas de Desarrollo Sostenible  " xr:uid="{00000000-0004-0000-0000-000004000000}"/>
  </hyperlinks>
  <pageMargins left="0.7" right="0.7" top="0.75" bottom="0.75" header="0.3" footer="0.3"/>
  <pageSetup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8"/>
  <cols>
    <col min="1" max="1" width="11.44140625" customWidth="1"/>
    <col min="2" max="2" width="29.109375" style="15" bestFit="1" customWidth="1"/>
    <col min="3" max="3" width="19.109375" style="15" customWidth="1"/>
    <col min="4" max="4" width="14.33203125" style="15" customWidth="1"/>
    <col min="5" max="5" width="25" style="15" customWidth="1"/>
    <col min="6" max="6" width="18.5546875" style="15" customWidth="1"/>
    <col min="7" max="7" width="11.44140625" style="15" customWidth="1"/>
    <col min="8" max="8" width="12.109375" style="15" bestFit="1" customWidth="1"/>
    <col min="9" max="10" width="11.44140625" style="15" customWidth="1"/>
  </cols>
  <sheetData>
    <row r="1" spans="1:8" ht="14.4">
      <c r="B1" s="28"/>
      <c r="C1" s="28"/>
      <c r="D1" s="28"/>
      <c r="E1" s="10"/>
    </row>
    <row r="2" spans="1:8" ht="15.75" customHeight="1">
      <c r="B2" s="478" t="s">
        <v>281</v>
      </c>
      <c r="C2" s="478"/>
      <c r="D2" s="478"/>
      <c r="E2" s="478"/>
      <c r="F2" s="478"/>
    </row>
    <row r="3" spans="1:8" ht="51.75" customHeight="1" thickBot="1">
      <c r="B3" s="474" t="s">
        <v>990</v>
      </c>
      <c r="C3" s="474"/>
      <c r="D3" s="474"/>
      <c r="E3" s="474"/>
      <c r="F3" s="474"/>
    </row>
    <row r="4" spans="1:8" ht="69" customHeight="1" thickTop="1" thickBot="1">
      <c r="B4" s="296" t="s">
        <v>15</v>
      </c>
      <c r="C4" s="296" t="s">
        <v>98</v>
      </c>
      <c r="D4" s="296" t="s">
        <v>99</v>
      </c>
      <c r="E4" s="296" t="s">
        <v>95</v>
      </c>
      <c r="F4" s="296" t="s">
        <v>100</v>
      </c>
    </row>
    <row r="5" spans="1:8" ht="17.100000000000001" customHeight="1" thickTop="1" thickBot="1">
      <c r="B5" s="263" t="s">
        <v>103</v>
      </c>
      <c r="C5" s="386">
        <v>24378</v>
      </c>
      <c r="D5" s="386">
        <v>2410357</v>
      </c>
      <c r="E5" s="386">
        <v>758986488</v>
      </c>
      <c r="F5" s="386">
        <f>+E5/C5</f>
        <v>31134.075313807531</v>
      </c>
      <c r="G5" s="32"/>
      <c r="H5" s="32"/>
    </row>
    <row r="6" spans="1:8" ht="17.100000000000001" customHeight="1" thickTop="1" thickBot="1">
      <c r="A6" s="29"/>
      <c r="B6" s="263" t="s">
        <v>334</v>
      </c>
      <c r="C6" s="386">
        <v>1517</v>
      </c>
      <c r="D6" s="386">
        <v>98478</v>
      </c>
      <c r="E6" s="386">
        <v>33122731</v>
      </c>
      <c r="F6" s="386">
        <f t="shared" ref="F6:F69" si="0">+E6/C6</f>
        <v>21834.364535266974</v>
      </c>
    </row>
    <row r="7" spans="1:8" ht="17.100000000000001" customHeight="1" thickTop="1" thickBot="1">
      <c r="B7" s="263" t="s">
        <v>335</v>
      </c>
      <c r="C7" s="386">
        <v>172</v>
      </c>
      <c r="D7" s="386">
        <v>39138</v>
      </c>
      <c r="E7" s="386">
        <v>13407028</v>
      </c>
      <c r="F7" s="386">
        <f t="shared" si="0"/>
        <v>77947.837209302321</v>
      </c>
    </row>
    <row r="8" spans="1:8" ht="17.100000000000001" customHeight="1" thickTop="1" thickBot="1">
      <c r="B8" s="263" t="s">
        <v>336</v>
      </c>
      <c r="C8" s="386">
        <v>379</v>
      </c>
      <c r="D8" s="386">
        <v>35080</v>
      </c>
      <c r="E8" s="386">
        <v>11064518</v>
      </c>
      <c r="F8" s="386">
        <f t="shared" si="0"/>
        <v>29193.978891820581</v>
      </c>
    </row>
    <row r="9" spans="1:8" ht="17.100000000000001" customHeight="1" thickTop="1" thickBot="1">
      <c r="B9" s="263" t="s">
        <v>202</v>
      </c>
      <c r="C9" s="386">
        <v>160</v>
      </c>
      <c r="D9" s="386">
        <v>12201</v>
      </c>
      <c r="E9" s="386">
        <v>3452045</v>
      </c>
      <c r="F9" s="386">
        <f t="shared" si="0"/>
        <v>21575.28125</v>
      </c>
    </row>
    <row r="10" spans="1:8" ht="17.100000000000001" customHeight="1" thickTop="1" thickBot="1">
      <c r="B10" s="263" t="s">
        <v>203</v>
      </c>
      <c r="C10" s="386">
        <v>75</v>
      </c>
      <c r="D10" s="386">
        <v>4816</v>
      </c>
      <c r="E10" s="386">
        <v>1256745</v>
      </c>
      <c r="F10" s="386">
        <f t="shared" si="0"/>
        <v>16756.599999999999</v>
      </c>
    </row>
    <row r="11" spans="1:8" ht="17.100000000000001" customHeight="1" thickTop="1" thickBot="1">
      <c r="B11" s="263" t="s">
        <v>337</v>
      </c>
      <c r="C11" s="386">
        <v>126</v>
      </c>
      <c r="D11" s="386">
        <v>8124</v>
      </c>
      <c r="E11" s="386">
        <v>2286509</v>
      </c>
      <c r="F11" s="386">
        <f t="shared" si="0"/>
        <v>18146.896825396827</v>
      </c>
    </row>
    <row r="12" spans="1:8" ht="17.100000000000001" customHeight="1" thickTop="1" thickBot="1">
      <c r="B12" s="263" t="s">
        <v>338</v>
      </c>
      <c r="C12" s="386">
        <v>255</v>
      </c>
      <c r="D12" s="386">
        <v>29889</v>
      </c>
      <c r="E12" s="386">
        <v>9840065</v>
      </c>
      <c r="F12" s="386">
        <f t="shared" si="0"/>
        <v>38588.490196078434</v>
      </c>
    </row>
    <row r="13" spans="1:8" ht="17.100000000000001" customHeight="1" thickTop="1" thickBot="1">
      <c r="B13" s="263" t="s">
        <v>339</v>
      </c>
      <c r="C13" s="386">
        <v>86</v>
      </c>
      <c r="D13" s="386">
        <v>10407</v>
      </c>
      <c r="E13" s="386">
        <v>3337284</v>
      </c>
      <c r="F13" s="386">
        <f t="shared" si="0"/>
        <v>38805.627906976741</v>
      </c>
    </row>
    <row r="14" spans="1:8" ht="17.100000000000001" customHeight="1" thickTop="1" thickBot="1">
      <c r="B14" s="263" t="s">
        <v>340</v>
      </c>
      <c r="C14" s="386">
        <v>851</v>
      </c>
      <c r="D14" s="386">
        <v>151410</v>
      </c>
      <c r="E14" s="386">
        <v>58218577</v>
      </c>
      <c r="F14" s="386">
        <f t="shared" si="0"/>
        <v>68411.958871915398</v>
      </c>
    </row>
    <row r="15" spans="1:8" ht="17.100000000000001" customHeight="1" thickTop="1" thickBot="1">
      <c r="B15" s="263" t="s">
        <v>341</v>
      </c>
      <c r="C15" s="386">
        <v>63</v>
      </c>
      <c r="D15" s="386" t="s">
        <v>991</v>
      </c>
      <c r="E15" s="386" t="s">
        <v>992</v>
      </c>
      <c r="F15" s="386">
        <f t="shared" si="0"/>
        <v>37383.682539682537</v>
      </c>
    </row>
    <row r="16" spans="1:8" ht="17.100000000000001" customHeight="1" thickTop="1" thickBot="1">
      <c r="B16" s="263" t="s">
        <v>409</v>
      </c>
      <c r="C16" s="386">
        <v>44</v>
      </c>
      <c r="D16" s="386" t="s">
        <v>993</v>
      </c>
      <c r="E16" s="386" t="s">
        <v>994</v>
      </c>
      <c r="F16" s="386">
        <f t="shared" si="0"/>
        <v>44694.409090909088</v>
      </c>
    </row>
    <row r="17" spans="1:6" ht="17.100000000000001" customHeight="1" thickTop="1" thickBot="1">
      <c r="B17" s="263" t="s">
        <v>342</v>
      </c>
      <c r="C17" s="386">
        <v>95</v>
      </c>
      <c r="D17" s="386" t="s">
        <v>995</v>
      </c>
      <c r="E17" s="386" t="s">
        <v>996</v>
      </c>
      <c r="F17" s="386">
        <f t="shared" si="0"/>
        <v>16341.442105263159</v>
      </c>
    </row>
    <row r="18" spans="1:6" ht="17.100000000000001" customHeight="1" thickTop="1" thickBot="1">
      <c r="B18" s="263" t="s">
        <v>343</v>
      </c>
      <c r="C18" s="386">
        <v>11</v>
      </c>
      <c r="D18" s="386" t="s">
        <v>997</v>
      </c>
      <c r="E18" s="386" t="s">
        <v>998</v>
      </c>
      <c r="F18" s="386">
        <f t="shared" si="0"/>
        <v>35181.454545454544</v>
      </c>
    </row>
    <row r="19" spans="1:6" ht="17.100000000000001" customHeight="1" thickTop="1" thickBot="1">
      <c r="B19" s="263" t="s">
        <v>344</v>
      </c>
      <c r="C19" s="386">
        <v>92</v>
      </c>
      <c r="D19" s="386" t="s">
        <v>999</v>
      </c>
      <c r="E19" s="386" t="s">
        <v>1000</v>
      </c>
      <c r="F19" s="386">
        <f t="shared" si="0"/>
        <v>53133.82608695652</v>
      </c>
    </row>
    <row r="20" spans="1:6" ht="17.100000000000001" customHeight="1" thickTop="1" thickBot="1">
      <c r="B20" s="263" t="s">
        <v>345</v>
      </c>
      <c r="C20" s="386">
        <v>55</v>
      </c>
      <c r="D20" s="386" t="s">
        <v>1001</v>
      </c>
      <c r="E20" s="386" t="s">
        <v>1002</v>
      </c>
      <c r="F20" s="386">
        <f t="shared" si="0"/>
        <v>39680.563636363637</v>
      </c>
    </row>
    <row r="21" spans="1:6" ht="17.100000000000001" customHeight="1" thickTop="1" thickBot="1">
      <c r="B21" s="263" t="s">
        <v>212</v>
      </c>
      <c r="C21" s="386">
        <v>44</v>
      </c>
      <c r="D21" s="386" t="s">
        <v>1003</v>
      </c>
      <c r="E21" s="386" t="s">
        <v>1004</v>
      </c>
      <c r="F21" s="386">
        <f t="shared" si="0"/>
        <v>21760</v>
      </c>
    </row>
    <row r="22" spans="1:6" ht="17.100000000000001" customHeight="1" thickTop="1" thickBot="1">
      <c r="B22" s="263" t="s">
        <v>213</v>
      </c>
      <c r="C22" s="386">
        <v>111</v>
      </c>
      <c r="D22" s="386" t="s">
        <v>1005</v>
      </c>
      <c r="E22" s="386" t="s">
        <v>1006</v>
      </c>
      <c r="F22" s="386">
        <f t="shared" si="0"/>
        <v>19633.063063063062</v>
      </c>
    </row>
    <row r="23" spans="1:6" ht="17.100000000000001" customHeight="1" thickTop="1" thickBot="1">
      <c r="B23" s="263" t="s">
        <v>346</v>
      </c>
      <c r="C23" s="386">
        <v>110</v>
      </c>
      <c r="D23" s="386" t="s">
        <v>1007</v>
      </c>
      <c r="E23" s="386" t="s">
        <v>1008</v>
      </c>
      <c r="F23" s="386">
        <f t="shared" si="0"/>
        <v>112089.02727272727</v>
      </c>
    </row>
    <row r="24" spans="1:6" ht="17.100000000000001" customHeight="1" thickTop="1" thickBot="1">
      <c r="B24" s="263" t="s">
        <v>215</v>
      </c>
      <c r="C24" s="386">
        <v>876</v>
      </c>
      <c r="D24" s="386" t="s">
        <v>1009</v>
      </c>
      <c r="E24" s="386" t="s">
        <v>1010</v>
      </c>
      <c r="F24" s="386">
        <f t="shared" si="0"/>
        <v>19300.714611872147</v>
      </c>
    </row>
    <row r="25" spans="1:6" ht="17.100000000000001" customHeight="1" thickTop="1" thickBot="1">
      <c r="B25" s="263" t="s">
        <v>216</v>
      </c>
      <c r="C25" s="386">
        <v>45</v>
      </c>
      <c r="D25" s="386" t="s">
        <v>1011</v>
      </c>
      <c r="E25" s="386" t="s">
        <v>1012</v>
      </c>
      <c r="F25" s="386">
        <f t="shared" si="0"/>
        <v>16015</v>
      </c>
    </row>
    <row r="26" spans="1:6" ht="17.100000000000001" customHeight="1" thickTop="1" thickBot="1">
      <c r="A26" s="29"/>
      <c r="B26" s="263" t="s">
        <v>347</v>
      </c>
      <c r="C26" s="386">
        <v>594</v>
      </c>
      <c r="D26" s="386" t="s">
        <v>1013</v>
      </c>
      <c r="E26" s="386" t="s">
        <v>1014</v>
      </c>
      <c r="F26" s="386">
        <f t="shared" si="0"/>
        <v>50008.988215488214</v>
      </c>
    </row>
    <row r="27" spans="1:6" ht="17.100000000000001" customHeight="1" thickTop="1" thickBot="1">
      <c r="B27" s="263" t="s">
        <v>218</v>
      </c>
      <c r="C27" s="386">
        <v>506</v>
      </c>
      <c r="D27" s="386" t="s">
        <v>1015</v>
      </c>
      <c r="E27" s="386" t="s">
        <v>1016</v>
      </c>
      <c r="F27" s="386">
        <f t="shared" si="0"/>
        <v>22336.409090909092</v>
      </c>
    </row>
    <row r="28" spans="1:6" ht="17.100000000000001" customHeight="1" thickTop="1" thickBot="1">
      <c r="B28" s="263" t="s">
        <v>219</v>
      </c>
      <c r="C28" s="386">
        <v>612</v>
      </c>
      <c r="D28" s="386" t="s">
        <v>1017</v>
      </c>
      <c r="E28" s="386" t="s">
        <v>1018</v>
      </c>
      <c r="F28" s="386">
        <f t="shared" si="0"/>
        <v>33916.464052287585</v>
      </c>
    </row>
    <row r="29" spans="1:6" ht="17.100000000000001" customHeight="1" thickTop="1" thickBot="1">
      <c r="B29" s="263" t="s">
        <v>220</v>
      </c>
      <c r="C29" s="386">
        <v>130</v>
      </c>
      <c r="D29" s="386" t="s">
        <v>1019</v>
      </c>
      <c r="E29" s="386" t="s">
        <v>1020</v>
      </c>
      <c r="F29" s="386">
        <f t="shared" si="0"/>
        <v>30249.846153846152</v>
      </c>
    </row>
    <row r="30" spans="1:6" ht="17.100000000000001" customHeight="1" thickTop="1" thickBot="1">
      <c r="B30" s="263" t="s">
        <v>348</v>
      </c>
      <c r="C30" s="386">
        <v>193</v>
      </c>
      <c r="D30" s="386" t="s">
        <v>1021</v>
      </c>
      <c r="E30" s="386" t="s">
        <v>1022</v>
      </c>
      <c r="F30" s="386">
        <f t="shared" si="0"/>
        <v>33302.564766839379</v>
      </c>
    </row>
    <row r="31" spans="1:6" ht="17.100000000000001" customHeight="1" thickTop="1" thickBot="1">
      <c r="B31" s="263" t="s">
        <v>222</v>
      </c>
      <c r="C31" s="386">
        <v>319</v>
      </c>
      <c r="D31" s="386" t="s">
        <v>1023</v>
      </c>
      <c r="E31" s="386" t="s">
        <v>1024</v>
      </c>
      <c r="F31" s="386">
        <f t="shared" si="0"/>
        <v>23575.463949843259</v>
      </c>
    </row>
    <row r="32" spans="1:6" ht="17.100000000000001" customHeight="1" thickTop="1" thickBot="1">
      <c r="B32" s="263" t="s">
        <v>223</v>
      </c>
      <c r="C32" s="386">
        <v>149</v>
      </c>
      <c r="D32" s="386" t="s">
        <v>1025</v>
      </c>
      <c r="E32" s="386" t="s">
        <v>1026</v>
      </c>
      <c r="F32" s="386">
        <f t="shared" si="0"/>
        <v>31363.489932885906</v>
      </c>
    </row>
    <row r="33" spans="1:6" ht="17.100000000000001" customHeight="1" thickTop="1" thickBot="1">
      <c r="B33" s="263" t="s">
        <v>349</v>
      </c>
      <c r="C33" s="386">
        <v>123</v>
      </c>
      <c r="D33" s="386" t="s">
        <v>1027</v>
      </c>
      <c r="E33" s="386" t="s">
        <v>1028</v>
      </c>
      <c r="F33" s="386">
        <f t="shared" si="0"/>
        <v>26546.552845528455</v>
      </c>
    </row>
    <row r="34" spans="1:6" ht="17.100000000000001" customHeight="1" thickTop="1" thickBot="1">
      <c r="B34" s="263" t="s">
        <v>225</v>
      </c>
      <c r="C34" s="386">
        <v>138</v>
      </c>
      <c r="D34" s="386" t="s">
        <v>1029</v>
      </c>
      <c r="E34" s="386" t="s">
        <v>1030</v>
      </c>
      <c r="F34" s="386">
        <f t="shared" si="0"/>
        <v>22232.22463768116</v>
      </c>
    </row>
    <row r="35" spans="1:6" ht="17.100000000000001" customHeight="1" thickTop="1" thickBot="1">
      <c r="B35" s="263" t="s">
        <v>226</v>
      </c>
      <c r="C35" s="386">
        <v>1146</v>
      </c>
      <c r="D35" s="386" t="s">
        <v>1031</v>
      </c>
      <c r="E35" s="386" t="s">
        <v>1032</v>
      </c>
      <c r="F35" s="386">
        <f t="shared" si="0"/>
        <v>16694.745200698082</v>
      </c>
    </row>
    <row r="36" spans="1:6" ht="17.100000000000001" customHeight="1" thickTop="1" thickBot="1">
      <c r="B36" s="263" t="s">
        <v>410</v>
      </c>
      <c r="C36" s="386">
        <v>46</v>
      </c>
      <c r="D36" s="386" t="s">
        <v>1033</v>
      </c>
      <c r="E36" s="386" t="s">
        <v>1034</v>
      </c>
      <c r="F36" s="386">
        <f t="shared" si="0"/>
        <v>24558.82608695652</v>
      </c>
    </row>
    <row r="37" spans="1:6" ht="17.100000000000001" customHeight="1" thickTop="1" thickBot="1">
      <c r="B37" s="263" t="s">
        <v>228</v>
      </c>
      <c r="C37" s="386">
        <v>78</v>
      </c>
      <c r="D37" s="386" t="s">
        <v>1035</v>
      </c>
      <c r="E37" s="386" t="s">
        <v>1036</v>
      </c>
      <c r="F37" s="386">
        <f t="shared" si="0"/>
        <v>23240.179487179488</v>
      </c>
    </row>
    <row r="38" spans="1:6" ht="17.100000000000001" customHeight="1" thickTop="1" thickBot="1">
      <c r="B38" s="263" t="s">
        <v>229</v>
      </c>
      <c r="C38" s="386">
        <v>484</v>
      </c>
      <c r="D38" s="386" t="s">
        <v>1037</v>
      </c>
      <c r="E38" s="386" t="s">
        <v>1038</v>
      </c>
      <c r="F38" s="386">
        <f t="shared" si="0"/>
        <v>10144.351239669422</v>
      </c>
    </row>
    <row r="39" spans="1:6" ht="17.100000000000001" customHeight="1" thickTop="1" thickBot="1">
      <c r="B39" s="263" t="s">
        <v>230</v>
      </c>
      <c r="C39" s="386">
        <v>169</v>
      </c>
      <c r="D39" s="386" t="s">
        <v>1039</v>
      </c>
      <c r="E39" s="386" t="s">
        <v>1040</v>
      </c>
      <c r="F39" s="386">
        <f t="shared" si="0"/>
        <v>10058.92899408284</v>
      </c>
    </row>
    <row r="40" spans="1:6" ht="17.100000000000001" customHeight="1" thickTop="1" thickBot="1">
      <c r="B40" s="263" t="s">
        <v>231</v>
      </c>
      <c r="C40" s="386">
        <v>184</v>
      </c>
      <c r="D40" s="386" t="s">
        <v>1041</v>
      </c>
      <c r="E40" s="386" t="s">
        <v>1042</v>
      </c>
      <c r="F40" s="386">
        <f t="shared" si="0"/>
        <v>10561.423913043478</v>
      </c>
    </row>
    <row r="41" spans="1:6" ht="17.100000000000001" customHeight="1" thickTop="1" thickBot="1">
      <c r="A41" s="29"/>
      <c r="B41" s="263" t="s">
        <v>988</v>
      </c>
      <c r="C41" s="386">
        <v>60</v>
      </c>
      <c r="D41" s="386" t="s">
        <v>1043</v>
      </c>
      <c r="E41" s="386" t="s">
        <v>1044</v>
      </c>
      <c r="F41" s="386">
        <f t="shared" si="0"/>
        <v>10301.666666666666</v>
      </c>
    </row>
    <row r="42" spans="1:6" ht="17.100000000000001" customHeight="1" thickTop="1" thickBot="1">
      <c r="B42" s="263" t="s">
        <v>408</v>
      </c>
      <c r="C42" s="386">
        <v>499</v>
      </c>
      <c r="D42" s="386" t="s">
        <v>1045</v>
      </c>
      <c r="E42" s="386" t="s">
        <v>1046</v>
      </c>
      <c r="F42" s="386">
        <f t="shared" si="0"/>
        <v>38351.61523046092</v>
      </c>
    </row>
    <row r="43" spans="1:6" ht="17.100000000000001" customHeight="1" thickTop="1" thickBot="1">
      <c r="B43" s="263" t="s">
        <v>351</v>
      </c>
      <c r="C43" s="386">
        <v>161</v>
      </c>
      <c r="D43" s="386" t="s">
        <v>1047</v>
      </c>
      <c r="E43" s="386" t="s">
        <v>1048</v>
      </c>
      <c r="F43" s="386">
        <f t="shared" si="0"/>
        <v>27328.509316770185</v>
      </c>
    </row>
    <row r="44" spans="1:6" ht="17.100000000000001" customHeight="1" thickTop="1" thickBot="1">
      <c r="B44" s="263" t="s">
        <v>352</v>
      </c>
      <c r="C44" s="386">
        <v>381</v>
      </c>
      <c r="D44" s="386" t="s">
        <v>1049</v>
      </c>
      <c r="E44" s="386" t="s">
        <v>1050</v>
      </c>
      <c r="F44" s="386">
        <f t="shared" si="0"/>
        <v>56920.443569553805</v>
      </c>
    </row>
    <row r="45" spans="1:6" ht="17.100000000000001" customHeight="1" thickTop="1" thickBot="1">
      <c r="B45" s="263" t="s">
        <v>353</v>
      </c>
      <c r="C45" s="386">
        <v>53</v>
      </c>
      <c r="D45" s="386" t="s">
        <v>1051</v>
      </c>
      <c r="E45" s="386" t="s">
        <v>1052</v>
      </c>
      <c r="F45" s="386">
        <f t="shared" si="0"/>
        <v>14582.528301886792</v>
      </c>
    </row>
    <row r="46" spans="1:6" ht="17.100000000000001" customHeight="1" thickTop="1" thickBot="1">
      <c r="B46" s="263" t="s">
        <v>354</v>
      </c>
      <c r="C46" s="386">
        <v>461</v>
      </c>
      <c r="D46" s="386" t="s">
        <v>1053</v>
      </c>
      <c r="E46" s="386" t="s">
        <v>1054</v>
      </c>
      <c r="F46" s="386">
        <f t="shared" si="0"/>
        <v>14806.399132321041</v>
      </c>
    </row>
    <row r="47" spans="1:6" ht="17.100000000000001" customHeight="1" thickTop="1" thickBot="1">
      <c r="B47" s="263" t="s">
        <v>355</v>
      </c>
      <c r="C47" s="386">
        <v>76</v>
      </c>
      <c r="D47" s="386" t="s">
        <v>1055</v>
      </c>
      <c r="E47" s="386" t="s">
        <v>1056</v>
      </c>
      <c r="F47" s="386">
        <f t="shared" si="0"/>
        <v>17017</v>
      </c>
    </row>
    <row r="48" spans="1:6" ht="17.100000000000001" customHeight="1" thickTop="1" thickBot="1">
      <c r="B48" s="263" t="s">
        <v>411</v>
      </c>
      <c r="C48" s="386">
        <v>110</v>
      </c>
      <c r="D48" s="386" t="s">
        <v>1057</v>
      </c>
      <c r="E48" s="386" t="s">
        <v>1058</v>
      </c>
      <c r="F48" s="386">
        <f t="shared" si="0"/>
        <v>26391.218181818182</v>
      </c>
    </row>
    <row r="49" spans="1:6" ht="17.100000000000001" customHeight="1" thickTop="1" thickBot="1">
      <c r="A49" s="29"/>
      <c r="B49" s="263" t="s">
        <v>357</v>
      </c>
      <c r="C49" s="386">
        <v>184</v>
      </c>
      <c r="D49" s="386" t="s">
        <v>1059</v>
      </c>
      <c r="E49" s="386" t="s">
        <v>1060</v>
      </c>
      <c r="F49" s="386">
        <f t="shared" si="0"/>
        <v>37095.375</v>
      </c>
    </row>
    <row r="50" spans="1:6" ht="17.100000000000001" customHeight="1" thickTop="1" thickBot="1">
      <c r="B50" s="263" t="s">
        <v>358</v>
      </c>
      <c r="C50" s="386">
        <v>153</v>
      </c>
      <c r="D50" s="386" t="s">
        <v>1061</v>
      </c>
      <c r="E50" s="386" t="s">
        <v>1062</v>
      </c>
      <c r="F50" s="386">
        <f t="shared" si="0"/>
        <v>51495.620915032683</v>
      </c>
    </row>
    <row r="51" spans="1:6" ht="17.100000000000001" customHeight="1" thickTop="1" thickBot="1">
      <c r="B51" s="263" t="s">
        <v>359</v>
      </c>
      <c r="C51" s="386">
        <v>87</v>
      </c>
      <c r="D51" s="386" t="s">
        <v>1063</v>
      </c>
      <c r="E51" s="386" t="s">
        <v>1064</v>
      </c>
      <c r="F51" s="386">
        <f t="shared" si="0"/>
        <v>36877.3908045977</v>
      </c>
    </row>
    <row r="52" spans="1:6" ht="17.100000000000001" customHeight="1" thickTop="1" thickBot="1">
      <c r="B52" s="263" t="s">
        <v>360</v>
      </c>
      <c r="C52" s="386">
        <v>134</v>
      </c>
      <c r="D52" s="386" t="s">
        <v>1065</v>
      </c>
      <c r="E52" s="386" t="s">
        <v>1066</v>
      </c>
      <c r="F52" s="386">
        <f t="shared" si="0"/>
        <v>48344.373134328358</v>
      </c>
    </row>
    <row r="53" spans="1:6" ht="17.100000000000001" customHeight="1" thickTop="1" thickBot="1">
      <c r="B53" s="263" t="s">
        <v>361</v>
      </c>
      <c r="C53" s="386">
        <v>930</v>
      </c>
      <c r="D53" s="386" t="s">
        <v>1067</v>
      </c>
      <c r="E53" s="386" t="s">
        <v>1068</v>
      </c>
      <c r="F53" s="386">
        <f t="shared" si="0"/>
        <v>25061.730107526881</v>
      </c>
    </row>
    <row r="54" spans="1:6" ht="17.100000000000001" customHeight="1" thickTop="1" thickBot="1">
      <c r="B54" s="263" t="s">
        <v>362</v>
      </c>
      <c r="C54" s="386">
        <v>196</v>
      </c>
      <c r="D54" s="386" t="s">
        <v>1069</v>
      </c>
      <c r="E54" s="386" t="s">
        <v>1070</v>
      </c>
      <c r="F54" s="386">
        <f t="shared" si="0"/>
        <v>43548.239795918365</v>
      </c>
    </row>
    <row r="55" spans="1:6" ht="17.100000000000001" customHeight="1" thickTop="1" thickBot="1">
      <c r="B55" s="263" t="s">
        <v>363</v>
      </c>
      <c r="C55" s="386">
        <v>71</v>
      </c>
      <c r="D55" s="386" t="s">
        <v>1071</v>
      </c>
      <c r="E55" s="386" t="s">
        <v>1072</v>
      </c>
      <c r="F55" s="386">
        <f t="shared" si="0"/>
        <v>46776.74647887324</v>
      </c>
    </row>
    <row r="56" spans="1:6" ht="17.100000000000001" customHeight="1" thickTop="1" thickBot="1">
      <c r="B56" s="263" t="s">
        <v>364</v>
      </c>
      <c r="C56" s="386">
        <v>95</v>
      </c>
      <c r="D56" s="386" t="s">
        <v>1073</v>
      </c>
      <c r="E56" s="386" t="s">
        <v>1074</v>
      </c>
      <c r="F56" s="386">
        <f t="shared" si="0"/>
        <v>43242.663157894734</v>
      </c>
    </row>
    <row r="57" spans="1:6" ht="17.100000000000001" customHeight="1" thickTop="1" thickBot="1">
      <c r="B57" s="263" t="s">
        <v>365</v>
      </c>
      <c r="C57" s="386">
        <v>38</v>
      </c>
      <c r="D57" s="386" t="s">
        <v>1075</v>
      </c>
      <c r="E57" s="386" t="s">
        <v>1076</v>
      </c>
      <c r="F57" s="386">
        <f t="shared" si="0"/>
        <v>51684.105263157893</v>
      </c>
    </row>
    <row r="58" spans="1:6" ht="17.100000000000001" customHeight="1" thickTop="1" thickBot="1">
      <c r="B58" s="263" t="s">
        <v>366</v>
      </c>
      <c r="C58" s="386">
        <v>87</v>
      </c>
      <c r="D58" s="386" t="s">
        <v>1077</v>
      </c>
      <c r="E58" s="386" t="s">
        <v>1078</v>
      </c>
      <c r="F58" s="386">
        <f t="shared" si="0"/>
        <v>35654</v>
      </c>
    </row>
    <row r="59" spans="1:6" ht="17.100000000000001" customHeight="1" thickTop="1" thickBot="1">
      <c r="A59" s="29"/>
      <c r="B59" s="263" t="s">
        <v>367</v>
      </c>
      <c r="C59" s="386">
        <v>474</v>
      </c>
      <c r="D59" s="386" t="s">
        <v>1079</v>
      </c>
      <c r="E59" s="386" t="s">
        <v>1080</v>
      </c>
      <c r="F59" s="386">
        <f t="shared" si="0"/>
        <v>10354.377637130801</v>
      </c>
    </row>
    <row r="60" spans="1:6" ht="17.100000000000001" customHeight="1" thickTop="1" thickBot="1">
      <c r="B60" s="263" t="s">
        <v>368</v>
      </c>
      <c r="C60" s="386">
        <v>314</v>
      </c>
      <c r="D60" s="386" t="s">
        <v>1081</v>
      </c>
      <c r="E60" s="386" t="s">
        <v>1082</v>
      </c>
      <c r="F60" s="386">
        <f t="shared" si="0"/>
        <v>39791.738853503186</v>
      </c>
    </row>
    <row r="61" spans="1:6" ht="17.100000000000001" customHeight="1" thickTop="1" thickBot="1">
      <c r="B61" s="263" t="s">
        <v>369</v>
      </c>
      <c r="C61" s="386">
        <v>846</v>
      </c>
      <c r="D61" s="386" t="s">
        <v>1083</v>
      </c>
      <c r="E61" s="386" t="s">
        <v>1084</v>
      </c>
      <c r="F61" s="386">
        <f t="shared" si="0"/>
        <v>46105.708037825061</v>
      </c>
    </row>
    <row r="62" spans="1:6" ht="17.100000000000001" customHeight="1" thickTop="1" thickBot="1">
      <c r="B62" s="263" t="s">
        <v>370</v>
      </c>
      <c r="C62" s="386">
        <v>1468</v>
      </c>
      <c r="D62" s="386" t="s">
        <v>1085</v>
      </c>
      <c r="E62" s="386" t="s">
        <v>1086</v>
      </c>
      <c r="F62" s="386">
        <f t="shared" si="0"/>
        <v>54290.380790190735</v>
      </c>
    </row>
    <row r="63" spans="1:6" ht="17.100000000000001" customHeight="1" thickTop="1" thickBot="1">
      <c r="B63" s="263" t="s">
        <v>371</v>
      </c>
      <c r="C63" s="386">
        <v>131</v>
      </c>
      <c r="D63" s="386" t="s">
        <v>1087</v>
      </c>
      <c r="E63" s="386" t="s">
        <v>1088</v>
      </c>
      <c r="F63" s="386">
        <f t="shared" si="0"/>
        <v>14302.305343511451</v>
      </c>
    </row>
    <row r="64" spans="1:6" ht="17.100000000000001" customHeight="1" thickTop="1" thickBot="1">
      <c r="B64" s="263" t="s">
        <v>372</v>
      </c>
      <c r="C64" s="386">
        <v>571</v>
      </c>
      <c r="D64" s="386">
        <v>86514</v>
      </c>
      <c r="E64" s="386" t="s">
        <v>1089</v>
      </c>
      <c r="F64" s="386">
        <f t="shared" si="0"/>
        <v>51730.204903677761</v>
      </c>
    </row>
    <row r="65" spans="1:6" ht="17.100000000000001" customHeight="1" thickTop="1" thickBot="1">
      <c r="B65" s="263" t="s">
        <v>373</v>
      </c>
      <c r="C65" s="386">
        <v>72</v>
      </c>
      <c r="D65" s="386" t="s">
        <v>1090</v>
      </c>
      <c r="E65" s="386" t="s">
        <v>1091</v>
      </c>
      <c r="F65" s="386">
        <f t="shared" si="0"/>
        <v>15144.666666666666</v>
      </c>
    </row>
    <row r="66" spans="1:6" ht="17.100000000000001" customHeight="1" thickTop="1" thickBot="1">
      <c r="B66" s="263" t="s">
        <v>374</v>
      </c>
      <c r="C66" s="386">
        <v>104</v>
      </c>
      <c r="D66" s="386" t="s">
        <v>1092</v>
      </c>
      <c r="E66" s="386" t="s">
        <v>1093</v>
      </c>
      <c r="F66" s="386">
        <f t="shared" si="0"/>
        <v>14404.432692307691</v>
      </c>
    </row>
    <row r="67" spans="1:6" ht="17.100000000000001" customHeight="1" thickTop="1" thickBot="1">
      <c r="B67" s="263" t="s">
        <v>375</v>
      </c>
      <c r="C67" s="386">
        <v>167</v>
      </c>
      <c r="D67" s="386" t="s">
        <v>1094</v>
      </c>
      <c r="E67" s="386" t="s">
        <v>1095</v>
      </c>
      <c r="F67" s="386">
        <f t="shared" si="0"/>
        <v>28712.868263473054</v>
      </c>
    </row>
    <row r="68" spans="1:6" ht="17.100000000000001" customHeight="1" thickTop="1" thickBot="1">
      <c r="B68" s="263" t="s">
        <v>376</v>
      </c>
      <c r="C68" s="386">
        <v>85</v>
      </c>
      <c r="D68" s="386" t="s">
        <v>1096</v>
      </c>
      <c r="E68" s="386" t="s">
        <v>1097</v>
      </c>
      <c r="F68" s="386">
        <f t="shared" si="0"/>
        <v>29086.776470588236</v>
      </c>
    </row>
    <row r="69" spans="1:6" ht="17.100000000000001" customHeight="1" thickTop="1" thickBot="1">
      <c r="B69" s="263" t="s">
        <v>377</v>
      </c>
      <c r="C69" s="386">
        <v>142</v>
      </c>
      <c r="D69" s="386" t="s">
        <v>1098</v>
      </c>
      <c r="E69" s="386" t="s">
        <v>1099</v>
      </c>
      <c r="F69" s="386">
        <f t="shared" si="0"/>
        <v>21297.563380281692</v>
      </c>
    </row>
    <row r="70" spans="1:6" ht="17.100000000000001" customHeight="1" thickTop="1" thickBot="1">
      <c r="A70" s="29"/>
      <c r="B70" s="263" t="s">
        <v>378</v>
      </c>
      <c r="C70" s="386">
        <v>129</v>
      </c>
      <c r="D70" s="386" t="s">
        <v>1100</v>
      </c>
      <c r="E70" s="386" t="s">
        <v>1101</v>
      </c>
      <c r="F70" s="386">
        <f t="shared" ref="F70:F87" si="1">+E70/C70</f>
        <v>29850.589147286821</v>
      </c>
    </row>
    <row r="71" spans="1:6" ht="17.100000000000001" customHeight="1" thickTop="1" thickBot="1">
      <c r="B71" s="263" t="s">
        <v>379</v>
      </c>
      <c r="C71" s="386">
        <v>701</v>
      </c>
      <c r="D71" s="386" t="s">
        <v>1102</v>
      </c>
      <c r="E71" s="386" t="s">
        <v>1103</v>
      </c>
      <c r="F71" s="386">
        <f t="shared" si="1"/>
        <v>28982.034236804564</v>
      </c>
    </row>
    <row r="72" spans="1:6" ht="17.100000000000001" customHeight="1" thickTop="1" thickBot="1">
      <c r="B72" s="263" t="s">
        <v>380</v>
      </c>
      <c r="C72" s="386">
        <v>154</v>
      </c>
      <c r="D72" s="386" t="s">
        <v>1104</v>
      </c>
      <c r="E72" s="386" t="s">
        <v>1105</v>
      </c>
      <c r="F72" s="386">
        <f t="shared" si="1"/>
        <v>23905.272727272728</v>
      </c>
    </row>
    <row r="73" spans="1:6" ht="17.100000000000001" customHeight="1" thickTop="1" thickBot="1">
      <c r="B73" s="263" t="s">
        <v>381</v>
      </c>
      <c r="C73" s="386">
        <v>283</v>
      </c>
      <c r="D73" s="386" t="s">
        <v>1106</v>
      </c>
      <c r="E73" s="386" t="s">
        <v>1107</v>
      </c>
      <c r="F73" s="386">
        <f t="shared" si="1"/>
        <v>10803.053003533569</v>
      </c>
    </row>
    <row r="74" spans="1:6" ht="17.100000000000001" customHeight="1" thickTop="1" thickBot="1">
      <c r="B74" s="263" t="s">
        <v>382</v>
      </c>
      <c r="C74" s="386">
        <v>64</v>
      </c>
      <c r="D74" s="386" t="s">
        <v>1108</v>
      </c>
      <c r="E74" s="386" t="s">
        <v>1109</v>
      </c>
      <c r="F74" s="386">
        <f t="shared" si="1"/>
        <v>14851.25</v>
      </c>
    </row>
    <row r="75" spans="1:6" ht="17.100000000000001" customHeight="1" thickTop="1" thickBot="1">
      <c r="B75" s="263" t="s">
        <v>412</v>
      </c>
      <c r="C75" s="386">
        <v>571</v>
      </c>
      <c r="D75" s="386" t="s">
        <v>1110</v>
      </c>
      <c r="E75" s="386" t="s">
        <v>1111</v>
      </c>
      <c r="F75" s="386">
        <f t="shared" si="1"/>
        <v>40441.926444833625</v>
      </c>
    </row>
    <row r="76" spans="1:6" ht="17.100000000000001" customHeight="1" thickTop="1" thickBot="1">
      <c r="B76" s="263" t="s">
        <v>384</v>
      </c>
      <c r="C76" s="386">
        <v>244</v>
      </c>
      <c r="D76" s="386" t="s">
        <v>1112</v>
      </c>
      <c r="E76" s="386" t="s">
        <v>1113</v>
      </c>
      <c r="F76" s="386">
        <f t="shared" si="1"/>
        <v>54831.881147540982</v>
      </c>
    </row>
    <row r="77" spans="1:6" ht="17.100000000000001" customHeight="1" thickTop="1" thickBot="1">
      <c r="B77" s="263" t="s">
        <v>385</v>
      </c>
      <c r="C77" s="386">
        <v>387</v>
      </c>
      <c r="D77" s="386" t="s">
        <v>1114</v>
      </c>
      <c r="E77" s="386" t="s">
        <v>1115</v>
      </c>
      <c r="F77" s="386">
        <f t="shared" si="1"/>
        <v>17973.571059431524</v>
      </c>
    </row>
    <row r="78" spans="1:6" ht="17.100000000000001" customHeight="1" thickTop="1" thickBot="1">
      <c r="B78" s="263" t="s">
        <v>386</v>
      </c>
      <c r="C78" s="386">
        <v>317</v>
      </c>
      <c r="D78" s="386" t="s">
        <v>1116</v>
      </c>
      <c r="E78" s="386" t="s">
        <v>1117</v>
      </c>
      <c r="F78" s="386">
        <f t="shared" si="1"/>
        <v>12088.67192429022</v>
      </c>
    </row>
    <row r="79" spans="1:6" ht="17.100000000000001" customHeight="1" thickTop="1" thickBot="1">
      <c r="B79" s="263" t="s">
        <v>413</v>
      </c>
      <c r="C79" s="386">
        <v>187</v>
      </c>
      <c r="D79" s="386" t="s">
        <v>1118</v>
      </c>
      <c r="E79" s="386" t="s">
        <v>1119</v>
      </c>
      <c r="F79" s="386">
        <f t="shared" si="1"/>
        <v>23796.379679144386</v>
      </c>
    </row>
    <row r="80" spans="1:6" ht="17.100000000000001" customHeight="1" thickTop="1" thickBot="1">
      <c r="B80" s="263" t="s">
        <v>388</v>
      </c>
      <c r="C80" s="386">
        <v>234</v>
      </c>
      <c r="D80" s="386" t="s">
        <v>1120</v>
      </c>
      <c r="E80" s="386" t="s">
        <v>1121</v>
      </c>
      <c r="F80" s="386">
        <f t="shared" si="1"/>
        <v>10250.760683760684</v>
      </c>
    </row>
    <row r="81" spans="1:11" ht="17.100000000000001" customHeight="1" thickTop="1" thickBot="1">
      <c r="A81" s="29"/>
      <c r="B81" s="263" t="s">
        <v>389</v>
      </c>
      <c r="C81" s="386">
        <v>611</v>
      </c>
      <c r="D81" s="386" t="s">
        <v>1122</v>
      </c>
      <c r="E81" s="386" t="s">
        <v>1123</v>
      </c>
      <c r="F81" s="386">
        <f t="shared" si="1"/>
        <v>50600.369885433713</v>
      </c>
    </row>
    <row r="82" spans="1:11" ht="17.100000000000001" customHeight="1" thickTop="1" thickBot="1">
      <c r="A82" s="29"/>
      <c r="B82" s="263" t="s">
        <v>390</v>
      </c>
      <c r="C82" s="386">
        <v>237</v>
      </c>
      <c r="D82" s="386" t="s">
        <v>1124</v>
      </c>
      <c r="E82" s="386" t="s">
        <v>1125</v>
      </c>
      <c r="F82" s="386">
        <f t="shared" si="1"/>
        <v>14305.396624472574</v>
      </c>
    </row>
    <row r="83" spans="1:11" ht="17.100000000000001" customHeight="1" thickTop="1" thickBot="1">
      <c r="B83" s="263" t="s">
        <v>391</v>
      </c>
      <c r="C83" s="386">
        <v>1000</v>
      </c>
      <c r="D83" s="386" t="s">
        <v>1126</v>
      </c>
      <c r="E83" s="386" t="s">
        <v>1127</v>
      </c>
      <c r="F83" s="386">
        <f t="shared" si="1"/>
        <v>11795.36</v>
      </c>
    </row>
    <row r="84" spans="1:11" ht="17.100000000000001" customHeight="1" thickTop="1" thickBot="1">
      <c r="B84" s="263" t="s">
        <v>392</v>
      </c>
      <c r="C84" s="386">
        <v>238</v>
      </c>
      <c r="D84" s="386" t="s">
        <v>1128</v>
      </c>
      <c r="E84" s="386" t="s">
        <v>1129</v>
      </c>
      <c r="F84" s="386">
        <f t="shared" si="1"/>
        <v>11055.752100840336</v>
      </c>
    </row>
    <row r="85" spans="1:11" ht="17.100000000000001" customHeight="1" thickTop="1" thickBot="1">
      <c r="B85" s="263" t="s">
        <v>393</v>
      </c>
      <c r="C85" s="386">
        <v>387</v>
      </c>
      <c r="D85" s="386" t="s">
        <v>1130</v>
      </c>
      <c r="E85" s="386" t="s">
        <v>1131</v>
      </c>
      <c r="F85" s="386">
        <f t="shared" si="1"/>
        <v>24511.705426356588</v>
      </c>
    </row>
    <row r="86" spans="1:11" ht="17.100000000000001" customHeight="1" thickTop="1" thickBot="1">
      <c r="B86" s="263" t="s">
        <v>394</v>
      </c>
      <c r="C86" s="386">
        <v>165</v>
      </c>
      <c r="D86" s="386" t="s">
        <v>1132</v>
      </c>
      <c r="E86" s="386" t="s">
        <v>1133</v>
      </c>
      <c r="F86" s="386">
        <f t="shared" si="1"/>
        <v>10757.084848484848</v>
      </c>
    </row>
    <row r="87" spans="1:11" ht="17.100000000000001" customHeight="1" thickTop="1" thickBot="1">
      <c r="B87" s="263" t="s">
        <v>395</v>
      </c>
      <c r="C87" s="386">
        <v>281</v>
      </c>
      <c r="D87" s="386" t="s">
        <v>1134</v>
      </c>
      <c r="E87" s="386" t="s">
        <v>1135</v>
      </c>
      <c r="F87" s="386">
        <f t="shared" si="1"/>
        <v>9155.3309608540931</v>
      </c>
    </row>
    <row r="88" spans="1:11" ht="17.100000000000001" customHeight="1" thickTop="1" thickBot="1">
      <c r="B88" s="401"/>
      <c r="C88" s="402"/>
      <c r="D88" s="240"/>
      <c r="E88" s="240"/>
      <c r="F88" s="240"/>
    </row>
    <row r="89" spans="1:11" ht="16.5" customHeight="1" thickTop="1" thickBot="1">
      <c r="B89" s="461" t="s">
        <v>986</v>
      </c>
      <c r="C89" s="462"/>
      <c r="D89" s="462"/>
      <c r="E89" s="462"/>
      <c r="F89" s="462"/>
    </row>
    <row r="90" spans="1:11" ht="15" thickTop="1">
      <c r="A90" s="10"/>
      <c r="B90" s="10"/>
      <c r="C90" s="30"/>
      <c r="D90" s="30"/>
      <c r="E90" s="30"/>
      <c r="F90" s="10"/>
      <c r="G90" s="10"/>
      <c r="H90" s="10"/>
      <c r="I90" s="10"/>
      <c r="J90" s="10"/>
      <c r="K90" s="15"/>
    </row>
    <row r="91" spans="1:11" ht="14.4">
      <c r="B91" s="10"/>
      <c r="C91" s="30"/>
      <c r="D91" s="30"/>
      <c r="E91" s="30"/>
      <c r="F91" s="30"/>
    </row>
    <row r="92" spans="1:11" ht="14.4">
      <c r="B92" s="10"/>
      <c r="C92" s="225"/>
      <c r="D92" s="225"/>
      <c r="E92" s="225"/>
      <c r="F92" s="30"/>
    </row>
    <row r="93" spans="1:11" s="15" customFormat="1">
      <c r="A93"/>
      <c r="C93" s="187"/>
      <c r="D93" s="187"/>
      <c r="E93" s="187"/>
      <c r="K93"/>
    </row>
    <row r="94" spans="1:11" s="15" customFormat="1">
      <c r="A94"/>
      <c r="C94" s="187"/>
      <c r="K94"/>
    </row>
    <row r="95" spans="1:11" s="15" customFormat="1">
      <c r="A95"/>
      <c r="K95"/>
    </row>
    <row r="96" spans="1:11" s="15" customFormat="1">
      <c r="A96"/>
      <c r="K96"/>
    </row>
    <row r="97" spans="1:11" s="15" customFormat="1">
      <c r="A97"/>
      <c r="K97"/>
    </row>
    <row r="98" spans="1:11" s="15" customFormat="1">
      <c r="A98"/>
      <c r="K98"/>
    </row>
    <row r="99" spans="1:11" s="15" customFormat="1">
      <c r="A99"/>
      <c r="K99"/>
    </row>
    <row r="100" spans="1:11" s="15" customFormat="1">
      <c r="A100"/>
      <c r="K100"/>
    </row>
    <row r="101" spans="1:11" s="15" customFormat="1">
      <c r="A101"/>
      <c r="K101"/>
    </row>
    <row r="102" spans="1:11" s="15" customFormat="1">
      <c r="A102"/>
      <c r="K102"/>
    </row>
    <row r="103" spans="1:11" s="15" customFormat="1">
      <c r="A103"/>
      <c r="K103"/>
    </row>
    <row r="104" spans="1:11" s="15" customFormat="1">
      <c r="A104"/>
      <c r="K104"/>
    </row>
    <row r="105" spans="1:11" s="15" customFormat="1">
      <c r="A105"/>
      <c r="K105"/>
    </row>
    <row r="126" spans="1:11" s="15" customFormat="1">
      <c r="A126"/>
      <c r="B126" s="31"/>
      <c r="K126"/>
    </row>
  </sheetData>
  <mergeCells count="3">
    <mergeCell ref="B2:F2"/>
    <mergeCell ref="B3:F3"/>
    <mergeCell ref="B89:F89"/>
  </mergeCells>
  <hyperlinks>
    <hyperlink ref="B3:F3" location="'Capitulo 2'!B20" display="Número de obras de construcción residencial (viviendas y apartamentos), área (m2), valor (en miles de colones) y valor promedio por obra (en miles de colones), según cantón. 2018." xr:uid="{00000000-0004-0000-09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ignoredErrors>
    <ignoredError sqref="D15:E8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7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8"/>
  <cols>
    <col min="1" max="1" width="11.44140625" style="22" customWidth="1"/>
    <col min="2" max="2" width="24.6640625" style="210" bestFit="1" customWidth="1"/>
    <col min="3" max="4" width="19.88671875" style="210" customWidth="1"/>
    <col min="5" max="5" width="19.5546875" style="210" customWidth="1"/>
    <col min="6" max="6" width="17.6640625" style="210" customWidth="1"/>
    <col min="7" max="11" width="11.44140625" style="210" customWidth="1"/>
    <col min="12" max="16384" width="11.44140625" style="22"/>
  </cols>
  <sheetData>
    <row r="1" spans="2:7" ht="14.4">
      <c r="B1" s="209"/>
      <c r="C1" s="209"/>
      <c r="D1" s="209"/>
      <c r="E1" s="25"/>
      <c r="F1" s="25"/>
    </row>
    <row r="2" spans="2:7" ht="15.75" customHeight="1">
      <c r="B2" s="479" t="s">
        <v>282</v>
      </c>
      <c r="C2" s="479"/>
      <c r="D2" s="479"/>
      <c r="E2" s="479"/>
      <c r="F2" s="479"/>
    </row>
    <row r="3" spans="2:7" ht="54.75" customHeight="1" thickBot="1">
      <c r="B3" s="456" t="s">
        <v>1262</v>
      </c>
      <c r="C3" s="456"/>
      <c r="D3" s="456"/>
      <c r="E3" s="456"/>
      <c r="F3" s="456"/>
    </row>
    <row r="4" spans="2:7" ht="51" customHeight="1" thickTop="1">
      <c r="B4" s="297" t="s">
        <v>15</v>
      </c>
      <c r="C4" s="297" t="s">
        <v>98</v>
      </c>
      <c r="D4" s="297" t="s">
        <v>99</v>
      </c>
      <c r="E4" s="297" t="s">
        <v>472</v>
      </c>
      <c r="F4" s="297" t="s">
        <v>100</v>
      </c>
    </row>
    <row r="5" spans="2:7" ht="17.100000000000001" customHeight="1">
      <c r="B5" s="237" t="s">
        <v>103</v>
      </c>
      <c r="C5" s="387">
        <v>2107</v>
      </c>
      <c r="D5" s="387">
        <v>123685</v>
      </c>
      <c r="E5" s="387">
        <v>31246905</v>
      </c>
      <c r="F5" s="387">
        <f>+E5/C5</f>
        <v>14830.045087802562</v>
      </c>
      <c r="G5" s="213"/>
    </row>
    <row r="6" spans="2:7" ht="17.100000000000001" customHeight="1">
      <c r="B6" s="237" t="s">
        <v>334</v>
      </c>
      <c r="C6" s="387">
        <v>53</v>
      </c>
      <c r="D6" s="387" t="s">
        <v>1136</v>
      </c>
      <c r="E6" s="387" t="s">
        <v>1137</v>
      </c>
      <c r="F6" s="387">
        <f t="shared" ref="F6:F69" si="0">+E6/C6</f>
        <v>25352.056603773584</v>
      </c>
      <c r="G6" s="213"/>
    </row>
    <row r="7" spans="2:7" ht="17.100000000000001" customHeight="1">
      <c r="B7" s="237" t="s">
        <v>335</v>
      </c>
      <c r="C7" s="387">
        <v>41</v>
      </c>
      <c r="D7" s="387" t="s">
        <v>1138</v>
      </c>
      <c r="E7" s="387" t="s">
        <v>1139</v>
      </c>
      <c r="F7" s="387">
        <f t="shared" si="0"/>
        <v>19072.048780487807</v>
      </c>
      <c r="G7" s="213"/>
    </row>
    <row r="8" spans="2:7" ht="17.100000000000001" customHeight="1">
      <c r="B8" s="237" t="s">
        <v>336</v>
      </c>
      <c r="C8" s="387">
        <v>85</v>
      </c>
      <c r="D8" s="387" t="s">
        <v>1140</v>
      </c>
      <c r="E8" s="387" t="s">
        <v>1141</v>
      </c>
      <c r="F8" s="387">
        <f t="shared" si="0"/>
        <v>13867.835294117647</v>
      </c>
      <c r="G8" s="213"/>
    </row>
    <row r="9" spans="2:7" ht="17.100000000000001" customHeight="1">
      <c r="B9" s="237" t="s">
        <v>202</v>
      </c>
      <c r="C9" s="387">
        <v>19</v>
      </c>
      <c r="D9" s="387">
        <v>695</v>
      </c>
      <c r="E9" s="387" t="s">
        <v>1142</v>
      </c>
      <c r="F9" s="387">
        <f t="shared" si="0"/>
        <v>6588.7894736842109</v>
      </c>
      <c r="G9" s="213"/>
    </row>
    <row r="10" spans="2:7" ht="17.100000000000001" customHeight="1">
      <c r="B10" s="237" t="s">
        <v>203</v>
      </c>
      <c r="C10" s="387">
        <v>21</v>
      </c>
      <c r="D10" s="387" t="s">
        <v>1143</v>
      </c>
      <c r="E10" s="387" t="s">
        <v>1144</v>
      </c>
      <c r="F10" s="387">
        <f t="shared" si="0"/>
        <v>10736.952380952382</v>
      </c>
      <c r="G10" s="213"/>
    </row>
    <row r="11" spans="2:7" ht="17.100000000000001" customHeight="1">
      <c r="B11" s="237" t="s">
        <v>337</v>
      </c>
      <c r="C11" s="387">
        <v>9</v>
      </c>
      <c r="D11" s="387">
        <v>441</v>
      </c>
      <c r="E11" s="387" t="s">
        <v>1145</v>
      </c>
      <c r="F11" s="387">
        <f t="shared" si="0"/>
        <v>13195.222222222223</v>
      </c>
      <c r="G11" s="213"/>
    </row>
    <row r="12" spans="2:7" ht="17.100000000000001" customHeight="1">
      <c r="B12" s="237" t="s">
        <v>338</v>
      </c>
      <c r="C12" s="387">
        <v>11</v>
      </c>
      <c r="D12" s="387">
        <v>432</v>
      </c>
      <c r="E12" s="387" t="s">
        <v>1146</v>
      </c>
      <c r="F12" s="387">
        <f t="shared" si="0"/>
        <v>11064.272727272728</v>
      </c>
      <c r="G12" s="213"/>
    </row>
    <row r="13" spans="2:7" ht="17.100000000000001" customHeight="1">
      <c r="B13" s="237" t="s">
        <v>339</v>
      </c>
      <c r="C13" s="387">
        <v>53</v>
      </c>
      <c r="D13" s="387" t="s">
        <v>1147</v>
      </c>
      <c r="E13" s="387" t="s">
        <v>1148</v>
      </c>
      <c r="F13" s="387">
        <f t="shared" si="0"/>
        <v>14438.377358490567</v>
      </c>
      <c r="G13" s="213"/>
    </row>
    <row r="14" spans="2:7" ht="17.100000000000001" customHeight="1">
      <c r="B14" s="237" t="s">
        <v>340</v>
      </c>
      <c r="C14" s="387">
        <v>26</v>
      </c>
      <c r="D14" s="387" t="s">
        <v>1149</v>
      </c>
      <c r="E14" s="387" t="s">
        <v>1150</v>
      </c>
      <c r="F14" s="387">
        <f t="shared" si="0"/>
        <v>44612.538461538461</v>
      </c>
      <c r="G14" s="213"/>
    </row>
    <row r="15" spans="2:7" ht="17.100000000000001" customHeight="1">
      <c r="B15" s="237" t="s">
        <v>341</v>
      </c>
      <c r="C15" s="387">
        <v>35</v>
      </c>
      <c r="D15" s="387" t="s">
        <v>1151</v>
      </c>
      <c r="E15" s="387" t="s">
        <v>1152</v>
      </c>
      <c r="F15" s="387">
        <f t="shared" si="0"/>
        <v>18755.571428571428</v>
      </c>
      <c r="G15" s="213"/>
    </row>
    <row r="16" spans="2:7" ht="17.100000000000001" customHeight="1">
      <c r="B16" s="237" t="s">
        <v>414</v>
      </c>
      <c r="C16" s="387">
        <v>10</v>
      </c>
      <c r="D16" s="387">
        <v>710</v>
      </c>
      <c r="E16" s="387" t="s">
        <v>1153</v>
      </c>
      <c r="F16" s="387">
        <f t="shared" si="0"/>
        <v>22103</v>
      </c>
      <c r="G16" s="213"/>
    </row>
    <row r="17" spans="2:7" ht="17.100000000000001" customHeight="1">
      <c r="B17" s="237" t="s">
        <v>342</v>
      </c>
      <c r="C17" s="387">
        <v>6</v>
      </c>
      <c r="D17" s="387">
        <v>591</v>
      </c>
      <c r="E17" s="387" t="s">
        <v>1154</v>
      </c>
      <c r="F17" s="387">
        <f t="shared" si="0"/>
        <v>23820.833333333332</v>
      </c>
      <c r="G17" s="213"/>
    </row>
    <row r="18" spans="2:7" ht="17.100000000000001" customHeight="1">
      <c r="B18" s="237" t="s">
        <v>343</v>
      </c>
      <c r="C18" s="387">
        <v>14</v>
      </c>
      <c r="D18" s="387" t="s">
        <v>1155</v>
      </c>
      <c r="E18" s="387" t="s">
        <v>1156</v>
      </c>
      <c r="F18" s="387">
        <f t="shared" si="0"/>
        <v>20692.785714285714</v>
      </c>
      <c r="G18" s="213"/>
    </row>
    <row r="19" spans="2:7" ht="17.100000000000001" customHeight="1">
      <c r="B19" s="237" t="s">
        <v>344</v>
      </c>
      <c r="C19" s="387">
        <v>25</v>
      </c>
      <c r="D19" s="387" t="s">
        <v>1157</v>
      </c>
      <c r="E19" s="387" t="s">
        <v>1158</v>
      </c>
      <c r="F19" s="387">
        <f t="shared" si="0"/>
        <v>14564.56</v>
      </c>
      <c r="G19" s="213"/>
    </row>
    <row r="20" spans="2:7" ht="17.100000000000001" customHeight="1">
      <c r="B20" s="237" t="s">
        <v>345</v>
      </c>
      <c r="C20" s="387">
        <v>20</v>
      </c>
      <c r="D20" s="387" t="s">
        <v>1159</v>
      </c>
      <c r="E20" s="387" t="s">
        <v>1160</v>
      </c>
      <c r="F20" s="387">
        <f t="shared" si="0"/>
        <v>13840.05</v>
      </c>
      <c r="G20" s="213"/>
    </row>
    <row r="21" spans="2:7" ht="17.100000000000001" customHeight="1">
      <c r="B21" s="237" t="s">
        <v>212</v>
      </c>
      <c r="C21" s="387">
        <v>2</v>
      </c>
      <c r="D21" s="387">
        <v>51</v>
      </c>
      <c r="E21" s="387" t="s">
        <v>1161</v>
      </c>
      <c r="F21" s="387">
        <f t="shared" si="0"/>
        <v>6328.5</v>
      </c>
      <c r="G21" s="213"/>
    </row>
    <row r="22" spans="2:7" ht="17.100000000000001" customHeight="1">
      <c r="B22" s="237" t="s">
        <v>213</v>
      </c>
      <c r="C22" s="387">
        <v>9</v>
      </c>
      <c r="D22" s="387">
        <v>400</v>
      </c>
      <c r="E22" s="387" t="s">
        <v>1162</v>
      </c>
      <c r="F22" s="387">
        <f t="shared" si="0"/>
        <v>11326.333333333334</v>
      </c>
      <c r="G22" s="213"/>
    </row>
    <row r="23" spans="2:7" ht="17.100000000000001" customHeight="1">
      <c r="B23" s="237" t="s">
        <v>346</v>
      </c>
      <c r="C23" s="387">
        <v>22</v>
      </c>
      <c r="D23" s="387" t="s">
        <v>1163</v>
      </c>
      <c r="E23" s="387" t="s">
        <v>1164</v>
      </c>
      <c r="F23" s="387">
        <f t="shared" si="0"/>
        <v>25108.227272727272</v>
      </c>
      <c r="G23" s="213"/>
    </row>
    <row r="24" spans="2:7" ht="17.100000000000001" customHeight="1">
      <c r="B24" s="237" t="s">
        <v>215</v>
      </c>
      <c r="C24" s="387">
        <v>37</v>
      </c>
      <c r="D24" s="387" t="s">
        <v>1165</v>
      </c>
      <c r="E24" s="387" t="s">
        <v>1166</v>
      </c>
      <c r="F24" s="387">
        <f t="shared" si="0"/>
        <v>11068.864864864865</v>
      </c>
      <c r="G24" s="213"/>
    </row>
    <row r="25" spans="2:7" ht="17.100000000000001" customHeight="1">
      <c r="B25" s="237" t="s">
        <v>216</v>
      </c>
      <c r="C25" s="387">
        <v>1</v>
      </c>
      <c r="D25" s="387">
        <v>63</v>
      </c>
      <c r="E25" s="387" t="s">
        <v>1167</v>
      </c>
      <c r="F25" s="387">
        <f t="shared" si="0"/>
        <v>17563</v>
      </c>
      <c r="G25" s="213"/>
    </row>
    <row r="26" spans="2:7" ht="17.100000000000001" customHeight="1">
      <c r="B26" s="237" t="s">
        <v>347</v>
      </c>
      <c r="C26" s="387">
        <v>73</v>
      </c>
      <c r="D26" s="387" t="s">
        <v>1168</v>
      </c>
      <c r="E26" s="387" t="s">
        <v>1169</v>
      </c>
      <c r="F26" s="387">
        <f t="shared" si="0"/>
        <v>19007.876712328769</v>
      </c>
      <c r="G26" s="213"/>
    </row>
    <row r="27" spans="2:7" ht="17.100000000000001" customHeight="1">
      <c r="B27" s="237" t="s">
        <v>218</v>
      </c>
      <c r="C27" s="387">
        <v>52</v>
      </c>
      <c r="D27" s="387" t="s">
        <v>1170</v>
      </c>
      <c r="E27" s="387" t="s">
        <v>1171</v>
      </c>
      <c r="F27" s="387">
        <f t="shared" si="0"/>
        <v>13697.384615384615</v>
      </c>
      <c r="G27" s="213"/>
    </row>
    <row r="28" spans="2:7" ht="17.100000000000001" customHeight="1">
      <c r="B28" s="237" t="s">
        <v>219</v>
      </c>
      <c r="C28" s="387">
        <v>33</v>
      </c>
      <c r="D28" s="387" t="s">
        <v>1172</v>
      </c>
      <c r="E28" s="387" t="s">
        <v>1173</v>
      </c>
      <c r="F28" s="387">
        <f t="shared" si="0"/>
        <v>11950.030303030304</v>
      </c>
      <c r="G28" s="213"/>
    </row>
    <row r="29" spans="2:7" ht="17.100000000000001" customHeight="1">
      <c r="B29" s="237" t="s">
        <v>220</v>
      </c>
      <c r="C29" s="387">
        <v>20</v>
      </c>
      <c r="D29" s="387">
        <v>989</v>
      </c>
      <c r="E29" s="387" t="s">
        <v>1174</v>
      </c>
      <c r="F29" s="387">
        <f t="shared" si="0"/>
        <v>9226.75</v>
      </c>
      <c r="G29" s="213"/>
    </row>
    <row r="30" spans="2:7" ht="17.100000000000001" customHeight="1">
      <c r="B30" s="237" t="s">
        <v>348</v>
      </c>
      <c r="C30" s="387">
        <v>9</v>
      </c>
      <c r="D30" s="387">
        <v>349</v>
      </c>
      <c r="E30" s="387" t="s">
        <v>1175</v>
      </c>
      <c r="F30" s="387">
        <f t="shared" si="0"/>
        <v>9278.8888888888887</v>
      </c>
      <c r="G30" s="213"/>
    </row>
    <row r="31" spans="2:7" ht="17.100000000000001" customHeight="1">
      <c r="B31" s="237" t="s">
        <v>222</v>
      </c>
      <c r="C31" s="387">
        <v>21</v>
      </c>
      <c r="D31" s="387" t="s">
        <v>1176</v>
      </c>
      <c r="E31" s="387" t="s">
        <v>1177</v>
      </c>
      <c r="F31" s="387">
        <f t="shared" si="0"/>
        <v>13402.333333333334</v>
      </c>
      <c r="G31" s="213"/>
    </row>
    <row r="32" spans="2:7" ht="17.100000000000001" customHeight="1">
      <c r="B32" s="237" t="s">
        <v>223</v>
      </c>
      <c r="C32" s="387">
        <v>31</v>
      </c>
      <c r="D32" s="387" t="s">
        <v>1178</v>
      </c>
      <c r="E32" s="387" t="s">
        <v>1179</v>
      </c>
      <c r="F32" s="387">
        <f t="shared" si="0"/>
        <v>10475.41935483871</v>
      </c>
      <c r="G32" s="213"/>
    </row>
    <row r="33" spans="2:7" ht="17.100000000000001" customHeight="1">
      <c r="B33" s="237" t="s">
        <v>349</v>
      </c>
      <c r="C33" s="387">
        <v>8</v>
      </c>
      <c r="D33" s="387">
        <v>529</v>
      </c>
      <c r="E33" s="387" t="s">
        <v>1180</v>
      </c>
      <c r="F33" s="387">
        <f t="shared" si="0"/>
        <v>17284</v>
      </c>
      <c r="G33" s="213"/>
    </row>
    <row r="34" spans="2:7" ht="17.100000000000001" customHeight="1">
      <c r="B34" s="237" t="s">
        <v>225</v>
      </c>
      <c r="C34" s="387">
        <v>11</v>
      </c>
      <c r="D34" s="387">
        <v>557</v>
      </c>
      <c r="E34" s="387" t="s">
        <v>1181</v>
      </c>
      <c r="F34" s="387">
        <f t="shared" si="0"/>
        <v>10529</v>
      </c>
      <c r="G34" s="213"/>
    </row>
    <row r="35" spans="2:7" ht="17.100000000000001" customHeight="1">
      <c r="B35" s="237" t="s">
        <v>226</v>
      </c>
      <c r="C35" s="387">
        <v>48</v>
      </c>
      <c r="D35" s="387" t="s">
        <v>1182</v>
      </c>
      <c r="E35" s="387" t="s">
        <v>1183</v>
      </c>
      <c r="F35" s="387">
        <f t="shared" si="0"/>
        <v>13897.4375</v>
      </c>
      <c r="G35" s="213"/>
    </row>
    <row r="36" spans="2:7" ht="17.100000000000001" customHeight="1">
      <c r="B36" s="237" t="s">
        <v>227</v>
      </c>
      <c r="C36" s="387">
        <v>11</v>
      </c>
      <c r="D36" s="387">
        <v>618</v>
      </c>
      <c r="E36" s="387" t="s">
        <v>1184</v>
      </c>
      <c r="F36" s="387">
        <f t="shared" si="0"/>
        <v>9722.636363636364</v>
      </c>
      <c r="G36" s="213"/>
    </row>
    <row r="37" spans="2:7" ht="17.100000000000001" customHeight="1">
      <c r="B37" s="237" t="s">
        <v>228</v>
      </c>
      <c r="C37" s="387">
        <v>11</v>
      </c>
      <c r="D37" s="387">
        <v>493</v>
      </c>
      <c r="E37" s="387" t="s">
        <v>1185</v>
      </c>
      <c r="F37" s="387">
        <f t="shared" si="0"/>
        <v>9360.545454545454</v>
      </c>
      <c r="G37" s="213"/>
    </row>
    <row r="38" spans="2:7" ht="17.100000000000001" customHeight="1">
      <c r="B38" s="237" t="s">
        <v>229</v>
      </c>
      <c r="C38" s="387">
        <v>14</v>
      </c>
      <c r="D38" s="387">
        <v>445</v>
      </c>
      <c r="E38" s="387" t="s">
        <v>1186</v>
      </c>
      <c r="F38" s="387">
        <f t="shared" si="0"/>
        <v>3309.9285714285716</v>
      </c>
      <c r="G38" s="213"/>
    </row>
    <row r="39" spans="2:7" ht="17.100000000000001" customHeight="1">
      <c r="B39" s="237" t="s">
        <v>230</v>
      </c>
      <c r="C39" s="387">
        <v>6</v>
      </c>
      <c r="D39" s="387">
        <v>167</v>
      </c>
      <c r="E39" s="387" t="s">
        <v>1187</v>
      </c>
      <c r="F39" s="387">
        <f t="shared" si="0"/>
        <v>6125.666666666667</v>
      </c>
      <c r="G39" s="213"/>
    </row>
    <row r="40" spans="2:7" ht="17.100000000000001" customHeight="1">
      <c r="B40" s="237" t="s">
        <v>231</v>
      </c>
      <c r="C40" s="387">
        <v>1</v>
      </c>
      <c r="D40" s="387">
        <v>15</v>
      </c>
      <c r="E40" s="387" t="s">
        <v>1188</v>
      </c>
      <c r="F40" s="387">
        <f t="shared" si="0"/>
        <v>3649</v>
      </c>
      <c r="G40" s="213"/>
    </row>
    <row r="41" spans="2:7" ht="17.100000000000001" customHeight="1">
      <c r="B41" s="237" t="s">
        <v>988</v>
      </c>
      <c r="C41" s="387">
        <v>4</v>
      </c>
      <c r="D41" s="387">
        <v>407</v>
      </c>
      <c r="E41" s="387" t="s">
        <v>1189</v>
      </c>
      <c r="F41" s="387">
        <f t="shared" si="0"/>
        <v>10288.5</v>
      </c>
      <c r="G41" s="213"/>
    </row>
    <row r="42" spans="2:7" ht="17.100000000000001" customHeight="1">
      <c r="B42" s="237" t="s">
        <v>350</v>
      </c>
      <c r="C42" s="387">
        <v>76</v>
      </c>
      <c r="D42" s="387" t="s">
        <v>1190</v>
      </c>
      <c r="E42" s="387" t="s">
        <v>1191</v>
      </c>
      <c r="F42" s="387">
        <f t="shared" si="0"/>
        <v>16057.065789473685</v>
      </c>
      <c r="G42" s="213"/>
    </row>
    <row r="43" spans="2:7" ht="17.100000000000001" customHeight="1">
      <c r="B43" s="237" t="s">
        <v>351</v>
      </c>
      <c r="C43" s="387">
        <v>26</v>
      </c>
      <c r="D43" s="387" t="s">
        <v>1192</v>
      </c>
      <c r="E43" s="387" t="s">
        <v>1193</v>
      </c>
      <c r="F43" s="387">
        <f t="shared" si="0"/>
        <v>14015</v>
      </c>
      <c r="G43" s="213"/>
    </row>
    <row r="44" spans="2:7" ht="17.100000000000001" customHeight="1">
      <c r="B44" s="237" t="s">
        <v>352</v>
      </c>
      <c r="C44" s="387">
        <v>78</v>
      </c>
      <c r="D44" s="387" t="s">
        <v>1194</v>
      </c>
      <c r="E44" s="387" t="s">
        <v>1195</v>
      </c>
      <c r="F44" s="387">
        <f t="shared" si="0"/>
        <v>13768.358974358975</v>
      </c>
      <c r="G44" s="213"/>
    </row>
    <row r="45" spans="2:7" ht="17.100000000000001" customHeight="1">
      <c r="B45" s="237" t="s">
        <v>353</v>
      </c>
      <c r="C45" s="387">
        <v>8</v>
      </c>
      <c r="D45" s="387">
        <v>302</v>
      </c>
      <c r="E45" s="387" t="s">
        <v>1196</v>
      </c>
      <c r="F45" s="387">
        <f t="shared" si="0"/>
        <v>9390</v>
      </c>
      <c r="G45" s="213"/>
    </row>
    <row r="46" spans="2:7" ht="17.100000000000001" customHeight="1">
      <c r="B46" s="237" t="s">
        <v>354</v>
      </c>
      <c r="C46" s="387">
        <v>33</v>
      </c>
      <c r="D46" s="387" t="s">
        <v>1197</v>
      </c>
      <c r="E46" s="387" t="s">
        <v>1198</v>
      </c>
      <c r="F46" s="387">
        <f t="shared" si="0"/>
        <v>7198.30303030303</v>
      </c>
      <c r="G46" s="213"/>
    </row>
    <row r="47" spans="2:7" ht="17.100000000000001" customHeight="1">
      <c r="B47" s="237" t="s">
        <v>355</v>
      </c>
      <c r="C47" s="387">
        <v>10</v>
      </c>
      <c r="D47" s="387">
        <v>587</v>
      </c>
      <c r="E47" s="387" t="s">
        <v>1199</v>
      </c>
      <c r="F47" s="387">
        <f t="shared" si="0"/>
        <v>12889.9</v>
      </c>
      <c r="G47" s="213"/>
    </row>
    <row r="48" spans="2:7" ht="17.100000000000001" customHeight="1">
      <c r="B48" s="237" t="s">
        <v>356</v>
      </c>
      <c r="C48" s="387">
        <v>21</v>
      </c>
      <c r="D48" s="387" t="s">
        <v>1200</v>
      </c>
      <c r="E48" s="387" t="s">
        <v>1201</v>
      </c>
      <c r="F48" s="387">
        <f t="shared" si="0"/>
        <v>13473.666666666666</v>
      </c>
      <c r="G48" s="213"/>
    </row>
    <row r="49" spans="2:7" ht="17.100000000000001" customHeight="1">
      <c r="B49" s="237" t="s">
        <v>357</v>
      </c>
      <c r="C49" s="387">
        <v>24</v>
      </c>
      <c r="D49" s="387" t="s">
        <v>1202</v>
      </c>
      <c r="E49" s="387" t="s">
        <v>1203</v>
      </c>
      <c r="F49" s="387">
        <f t="shared" si="0"/>
        <v>16388.583333333332</v>
      </c>
      <c r="G49" s="213"/>
    </row>
    <row r="50" spans="2:7" ht="17.100000000000001" customHeight="1">
      <c r="B50" s="237" t="s">
        <v>358</v>
      </c>
      <c r="C50" s="387">
        <v>92</v>
      </c>
      <c r="D50" s="387" t="s">
        <v>1204</v>
      </c>
      <c r="E50" s="387" t="s">
        <v>1205</v>
      </c>
      <c r="F50" s="387">
        <f t="shared" si="0"/>
        <v>16708.82608695652</v>
      </c>
      <c r="G50" s="213"/>
    </row>
    <row r="51" spans="2:7" ht="17.100000000000001" customHeight="1">
      <c r="B51" s="237" t="s">
        <v>359</v>
      </c>
      <c r="C51" s="387">
        <v>18</v>
      </c>
      <c r="D51" s="387">
        <v>878</v>
      </c>
      <c r="E51" s="387" t="s">
        <v>1206</v>
      </c>
      <c r="F51" s="387">
        <f t="shared" si="0"/>
        <v>13145.277777777777</v>
      </c>
      <c r="G51" s="213"/>
    </row>
    <row r="52" spans="2:7" ht="17.100000000000001" customHeight="1">
      <c r="B52" s="237" t="s">
        <v>360</v>
      </c>
      <c r="C52" s="387">
        <v>14</v>
      </c>
      <c r="D52" s="387" t="s">
        <v>1207</v>
      </c>
      <c r="E52" s="387" t="s">
        <v>1208</v>
      </c>
      <c r="F52" s="387">
        <f t="shared" si="0"/>
        <v>23200.785714285714</v>
      </c>
      <c r="G52" s="213"/>
    </row>
    <row r="53" spans="2:7" ht="17.100000000000001" customHeight="1">
      <c r="B53" s="237" t="s">
        <v>361</v>
      </c>
      <c r="C53" s="387">
        <v>9</v>
      </c>
      <c r="D53" s="387">
        <v>335</v>
      </c>
      <c r="E53" s="387" t="s">
        <v>1209</v>
      </c>
      <c r="F53" s="387">
        <f t="shared" si="0"/>
        <v>8343.8888888888887</v>
      </c>
      <c r="G53" s="213"/>
    </row>
    <row r="54" spans="2:7" ht="17.100000000000001" customHeight="1">
      <c r="B54" s="237" t="s">
        <v>362</v>
      </c>
      <c r="C54" s="387">
        <v>52</v>
      </c>
      <c r="D54" s="387" t="s">
        <v>1210</v>
      </c>
      <c r="E54" s="387" t="s">
        <v>1211</v>
      </c>
      <c r="F54" s="387">
        <f t="shared" si="0"/>
        <v>20369.98076923077</v>
      </c>
      <c r="G54" s="213"/>
    </row>
    <row r="55" spans="2:7" ht="17.100000000000001" customHeight="1">
      <c r="B55" s="237" t="s">
        <v>363</v>
      </c>
      <c r="C55" s="387">
        <v>25</v>
      </c>
      <c r="D55" s="387" t="s">
        <v>1212</v>
      </c>
      <c r="E55" s="387" t="s">
        <v>1213</v>
      </c>
      <c r="F55" s="387">
        <f t="shared" si="0"/>
        <v>13665</v>
      </c>
      <c r="G55" s="213"/>
    </row>
    <row r="56" spans="2:7" ht="17.100000000000001" customHeight="1">
      <c r="B56" s="237" t="s">
        <v>364</v>
      </c>
      <c r="C56" s="387">
        <v>20</v>
      </c>
      <c r="D56" s="387">
        <v>729</v>
      </c>
      <c r="E56" s="387" t="s">
        <v>1214</v>
      </c>
      <c r="F56" s="387">
        <f t="shared" si="0"/>
        <v>8235.25</v>
      </c>
      <c r="G56" s="213"/>
    </row>
    <row r="57" spans="2:7" ht="17.100000000000001" customHeight="1">
      <c r="B57" s="237" t="s">
        <v>365</v>
      </c>
      <c r="C57" s="387">
        <v>11</v>
      </c>
      <c r="D57" s="387">
        <v>609</v>
      </c>
      <c r="E57" s="387" t="s">
        <v>1215</v>
      </c>
      <c r="F57" s="387">
        <f t="shared" si="0"/>
        <v>15606.181818181818</v>
      </c>
      <c r="G57" s="213"/>
    </row>
    <row r="58" spans="2:7" ht="17.100000000000001" customHeight="1">
      <c r="B58" s="237" t="s">
        <v>366</v>
      </c>
      <c r="C58" s="387">
        <v>25</v>
      </c>
      <c r="D58" s="387" t="s">
        <v>1216</v>
      </c>
      <c r="E58" s="387" t="s">
        <v>1217</v>
      </c>
      <c r="F58" s="387">
        <f t="shared" si="0"/>
        <v>12796.48</v>
      </c>
      <c r="G58" s="213"/>
    </row>
    <row r="59" spans="2:7" ht="17.100000000000001" customHeight="1">
      <c r="B59" s="237" t="s">
        <v>367</v>
      </c>
      <c r="C59" s="387">
        <v>20</v>
      </c>
      <c r="D59" s="387">
        <v>822</v>
      </c>
      <c r="E59" s="387" t="s">
        <v>1218</v>
      </c>
      <c r="F59" s="387">
        <f t="shared" si="0"/>
        <v>8368.2000000000007</v>
      </c>
      <c r="G59" s="213"/>
    </row>
    <row r="60" spans="2:7" ht="17.100000000000001" customHeight="1">
      <c r="B60" s="237" t="s">
        <v>368</v>
      </c>
      <c r="C60" s="387">
        <v>20</v>
      </c>
      <c r="D60" s="387" t="s">
        <v>1219</v>
      </c>
      <c r="E60" s="387" t="s">
        <v>1220</v>
      </c>
      <c r="F60" s="387">
        <f t="shared" si="0"/>
        <v>18189.150000000001</v>
      </c>
      <c r="G60" s="213"/>
    </row>
    <row r="61" spans="2:7" ht="17.100000000000001" customHeight="1">
      <c r="B61" s="237" t="s">
        <v>369</v>
      </c>
      <c r="C61" s="387">
        <v>26</v>
      </c>
      <c r="D61" s="387" t="s">
        <v>1221</v>
      </c>
      <c r="E61" s="387" t="s">
        <v>1222</v>
      </c>
      <c r="F61" s="387">
        <f t="shared" si="0"/>
        <v>15818.461538461539</v>
      </c>
      <c r="G61" s="213"/>
    </row>
    <row r="62" spans="2:7" ht="17.100000000000001" customHeight="1">
      <c r="B62" s="237" t="s">
        <v>370</v>
      </c>
      <c r="C62" s="387">
        <v>39</v>
      </c>
      <c r="D62" s="387" t="s">
        <v>1223</v>
      </c>
      <c r="E62" s="387" t="s">
        <v>1224</v>
      </c>
      <c r="F62" s="387">
        <f t="shared" si="0"/>
        <v>21308.51282051282</v>
      </c>
      <c r="G62" s="213"/>
    </row>
    <row r="63" spans="2:7" ht="17.100000000000001" customHeight="1">
      <c r="B63" s="237" t="s">
        <v>371</v>
      </c>
      <c r="C63" s="387">
        <v>4</v>
      </c>
      <c r="D63" s="387">
        <v>139</v>
      </c>
      <c r="E63" s="387" t="s">
        <v>1225</v>
      </c>
      <c r="F63" s="387">
        <f t="shared" si="0"/>
        <v>5078.25</v>
      </c>
      <c r="G63" s="213"/>
    </row>
    <row r="64" spans="2:7" ht="17.100000000000001" customHeight="1">
      <c r="B64" s="237" t="s">
        <v>372</v>
      </c>
      <c r="C64" s="387">
        <v>50</v>
      </c>
      <c r="D64" s="387" t="s">
        <v>1226</v>
      </c>
      <c r="E64" s="387" t="s">
        <v>1227</v>
      </c>
      <c r="F64" s="387">
        <f t="shared" si="0"/>
        <v>44727.76</v>
      </c>
      <c r="G64" s="213"/>
    </row>
    <row r="65" spans="2:7" ht="17.100000000000001" customHeight="1">
      <c r="B65" s="237" t="s">
        <v>373</v>
      </c>
      <c r="C65" s="387">
        <v>33</v>
      </c>
      <c r="D65" s="387" t="s">
        <v>1228</v>
      </c>
      <c r="E65" s="387" t="s">
        <v>1229</v>
      </c>
      <c r="F65" s="387">
        <f t="shared" si="0"/>
        <v>6600.484848484848</v>
      </c>
      <c r="G65" s="213"/>
    </row>
    <row r="66" spans="2:7" ht="17.100000000000001" customHeight="1">
      <c r="B66" s="237" t="s">
        <v>374</v>
      </c>
      <c r="C66" s="387">
        <v>2</v>
      </c>
      <c r="D66" s="387">
        <v>110</v>
      </c>
      <c r="E66" s="387" t="s">
        <v>1230</v>
      </c>
      <c r="F66" s="387">
        <f t="shared" si="0"/>
        <v>10885.5</v>
      </c>
      <c r="G66" s="213"/>
    </row>
    <row r="67" spans="2:7" ht="17.100000000000001" customHeight="1">
      <c r="B67" s="237" t="s">
        <v>375</v>
      </c>
      <c r="C67" s="387">
        <v>16</v>
      </c>
      <c r="D67" s="387" t="s">
        <v>1231</v>
      </c>
      <c r="E67" s="387" t="s">
        <v>1232</v>
      </c>
      <c r="F67" s="387">
        <f t="shared" si="0"/>
        <v>19846.625</v>
      </c>
      <c r="G67" s="213"/>
    </row>
    <row r="68" spans="2:7" ht="17.100000000000001" customHeight="1">
      <c r="B68" s="237" t="s">
        <v>376</v>
      </c>
      <c r="C68" s="387">
        <v>7</v>
      </c>
      <c r="D68" s="387">
        <v>332</v>
      </c>
      <c r="E68" s="387" t="s">
        <v>1233</v>
      </c>
      <c r="F68" s="387">
        <f t="shared" si="0"/>
        <v>7771.4285714285716</v>
      </c>
      <c r="G68" s="213"/>
    </row>
    <row r="69" spans="2:7" ht="17.100000000000001" customHeight="1">
      <c r="B69" s="237" t="s">
        <v>377</v>
      </c>
      <c r="C69" s="387">
        <v>10</v>
      </c>
      <c r="D69" s="387">
        <v>546</v>
      </c>
      <c r="E69" s="387" t="s">
        <v>1234</v>
      </c>
      <c r="F69" s="387">
        <f t="shared" si="0"/>
        <v>11817.9</v>
      </c>
      <c r="G69" s="213"/>
    </row>
    <row r="70" spans="2:7" ht="17.100000000000001" customHeight="1">
      <c r="B70" s="237" t="s">
        <v>378</v>
      </c>
      <c r="C70" s="387">
        <v>5</v>
      </c>
      <c r="D70" s="387">
        <v>368</v>
      </c>
      <c r="E70" s="387" t="s">
        <v>1235</v>
      </c>
      <c r="F70" s="387">
        <f t="shared" ref="F70:F87" si="1">+E70/C70</f>
        <v>21952.2</v>
      </c>
      <c r="G70" s="213"/>
    </row>
    <row r="71" spans="2:7" ht="17.100000000000001" customHeight="1">
      <c r="B71" s="237" t="s">
        <v>379</v>
      </c>
      <c r="C71" s="387">
        <v>88</v>
      </c>
      <c r="D71" s="387" t="s">
        <v>1236</v>
      </c>
      <c r="E71" s="387" t="s">
        <v>1237</v>
      </c>
      <c r="F71" s="387">
        <f t="shared" si="1"/>
        <v>10036.181818181818</v>
      </c>
      <c r="G71" s="213"/>
    </row>
    <row r="72" spans="2:7" ht="17.100000000000001" customHeight="1">
      <c r="B72" s="237" t="s">
        <v>380</v>
      </c>
      <c r="C72" s="387">
        <v>26</v>
      </c>
      <c r="D72" s="387" t="s">
        <v>1238</v>
      </c>
      <c r="E72" s="387" t="s">
        <v>1239</v>
      </c>
      <c r="F72" s="387">
        <f t="shared" si="1"/>
        <v>11831.692307692309</v>
      </c>
      <c r="G72" s="213"/>
    </row>
    <row r="73" spans="2:7" ht="17.100000000000001" customHeight="1">
      <c r="B73" s="237" t="s">
        <v>381</v>
      </c>
      <c r="C73" s="387">
        <v>40</v>
      </c>
      <c r="D73" s="387" t="s">
        <v>1240</v>
      </c>
      <c r="E73" s="387" t="s">
        <v>1241</v>
      </c>
      <c r="F73" s="387">
        <f t="shared" si="1"/>
        <v>4011.7</v>
      </c>
      <c r="G73" s="213"/>
    </row>
    <row r="74" spans="2:7" ht="17.100000000000001" customHeight="1">
      <c r="B74" s="237" t="s">
        <v>382</v>
      </c>
      <c r="C74" s="387">
        <v>8</v>
      </c>
      <c r="D74" s="387">
        <v>374</v>
      </c>
      <c r="E74" s="387" t="s">
        <v>1242</v>
      </c>
      <c r="F74" s="387">
        <f t="shared" si="1"/>
        <v>7731.25</v>
      </c>
      <c r="G74" s="213"/>
    </row>
    <row r="75" spans="2:7" ht="17.100000000000001" customHeight="1">
      <c r="B75" s="237" t="s">
        <v>383</v>
      </c>
      <c r="C75" s="387">
        <v>22</v>
      </c>
      <c r="D75" s="387" t="s">
        <v>1243</v>
      </c>
      <c r="E75" s="387" t="s">
        <v>1244</v>
      </c>
      <c r="F75" s="387">
        <f t="shared" si="1"/>
        <v>15241.636363636364</v>
      </c>
      <c r="G75" s="213"/>
    </row>
    <row r="76" spans="2:7" ht="17.100000000000001" customHeight="1">
      <c r="B76" s="237" t="s">
        <v>384</v>
      </c>
      <c r="C76" s="387">
        <v>14</v>
      </c>
      <c r="D76" s="387" t="s">
        <v>1245</v>
      </c>
      <c r="E76" s="387" t="s">
        <v>1246</v>
      </c>
      <c r="F76" s="387">
        <f t="shared" si="1"/>
        <v>30549.5</v>
      </c>
      <c r="G76" s="213"/>
    </row>
    <row r="77" spans="2:7" ht="17.100000000000001" customHeight="1">
      <c r="B77" s="237" t="s">
        <v>385</v>
      </c>
      <c r="C77" s="387">
        <v>15</v>
      </c>
      <c r="D77" s="387">
        <v>864</v>
      </c>
      <c r="E77" s="387" t="s">
        <v>1247</v>
      </c>
      <c r="F77" s="387">
        <f t="shared" si="1"/>
        <v>11968.533333333333</v>
      </c>
      <c r="G77" s="213"/>
    </row>
    <row r="78" spans="2:7" ht="17.100000000000001" customHeight="1">
      <c r="B78" s="237" t="s">
        <v>386</v>
      </c>
      <c r="C78" s="387">
        <v>85</v>
      </c>
      <c r="D78" s="387" t="s">
        <v>1248</v>
      </c>
      <c r="E78" s="387" t="s">
        <v>1249</v>
      </c>
      <c r="F78" s="387">
        <f t="shared" si="1"/>
        <v>3250.9764705882353</v>
      </c>
      <c r="G78" s="213"/>
    </row>
    <row r="79" spans="2:7" ht="17.100000000000001" customHeight="1">
      <c r="B79" s="237" t="s">
        <v>387</v>
      </c>
      <c r="C79" s="387">
        <v>3</v>
      </c>
      <c r="D79" s="387">
        <v>139</v>
      </c>
      <c r="E79" s="387" t="s">
        <v>1250</v>
      </c>
      <c r="F79" s="387">
        <f t="shared" si="1"/>
        <v>13086</v>
      </c>
      <c r="G79" s="213"/>
    </row>
    <row r="80" spans="2:7" ht="17.100000000000001" customHeight="1">
      <c r="B80" s="237" t="s">
        <v>388</v>
      </c>
      <c r="C80" s="387">
        <v>13</v>
      </c>
      <c r="D80" s="387">
        <v>475</v>
      </c>
      <c r="E80" s="387" t="s">
        <v>1251</v>
      </c>
      <c r="F80" s="387">
        <f t="shared" si="1"/>
        <v>8341.6153846153848</v>
      </c>
      <c r="G80" s="213"/>
    </row>
    <row r="81" spans="1:12" ht="17.100000000000001" customHeight="1">
      <c r="B81" s="237" t="s">
        <v>389</v>
      </c>
      <c r="C81" s="387">
        <v>34</v>
      </c>
      <c r="D81" s="387" t="s">
        <v>1252</v>
      </c>
      <c r="E81" s="387" t="s">
        <v>1253</v>
      </c>
      <c r="F81" s="387">
        <f t="shared" si="1"/>
        <v>26696.5</v>
      </c>
      <c r="G81" s="213"/>
    </row>
    <row r="82" spans="1:12" ht="17.100000000000001" customHeight="1">
      <c r="B82" s="237" t="s">
        <v>390</v>
      </c>
      <c r="C82" s="387">
        <v>4</v>
      </c>
      <c r="D82" s="387">
        <v>347</v>
      </c>
      <c r="E82" s="387" t="s">
        <v>1254</v>
      </c>
      <c r="F82" s="387">
        <f t="shared" si="1"/>
        <v>21156.75</v>
      </c>
      <c r="G82" s="213"/>
    </row>
    <row r="83" spans="1:12" ht="17.100000000000001" customHeight="1">
      <c r="B83" s="237" t="s">
        <v>391</v>
      </c>
      <c r="C83" s="387">
        <v>31</v>
      </c>
      <c r="D83" s="387" t="s">
        <v>1255</v>
      </c>
      <c r="E83" s="387" t="s">
        <v>1256</v>
      </c>
      <c r="F83" s="387">
        <f t="shared" si="1"/>
        <v>9892.0967741935492</v>
      </c>
      <c r="G83" s="213"/>
    </row>
    <row r="84" spans="1:12" ht="17.100000000000001" customHeight="1">
      <c r="B84" s="237" t="s">
        <v>392</v>
      </c>
      <c r="C84" s="387">
        <v>4</v>
      </c>
      <c r="D84" s="387">
        <v>138</v>
      </c>
      <c r="E84" s="387" t="s">
        <v>1257</v>
      </c>
      <c r="F84" s="387">
        <f t="shared" si="1"/>
        <v>5840.75</v>
      </c>
      <c r="G84" s="213"/>
    </row>
    <row r="85" spans="1:12" ht="17.100000000000001" customHeight="1">
      <c r="B85" s="237" t="s">
        <v>393</v>
      </c>
      <c r="C85" s="387">
        <v>62</v>
      </c>
      <c r="D85" s="387" t="s">
        <v>1258</v>
      </c>
      <c r="E85" s="387" t="s">
        <v>1259</v>
      </c>
      <c r="F85" s="387">
        <f t="shared" si="1"/>
        <v>9592.7580645161288</v>
      </c>
      <c r="G85" s="213"/>
    </row>
    <row r="86" spans="1:12" ht="17.100000000000001" customHeight="1">
      <c r="B86" s="237" t="s">
        <v>394</v>
      </c>
      <c r="C86" s="387">
        <v>22</v>
      </c>
      <c r="D86" s="387">
        <v>605</v>
      </c>
      <c r="E86" s="387" t="s">
        <v>1260</v>
      </c>
      <c r="F86" s="387">
        <f t="shared" si="1"/>
        <v>6421.681818181818</v>
      </c>
      <c r="G86" s="213"/>
    </row>
    <row r="87" spans="1:12" ht="17.100000000000001" customHeight="1">
      <c r="B87" s="237" t="s">
        <v>395</v>
      </c>
      <c r="C87" s="387">
        <v>10</v>
      </c>
      <c r="D87" s="387">
        <v>305</v>
      </c>
      <c r="E87" s="387" t="s">
        <v>1261</v>
      </c>
      <c r="F87" s="387">
        <f t="shared" si="1"/>
        <v>3867.9</v>
      </c>
      <c r="G87" s="213"/>
    </row>
    <row r="88" spans="1:12" ht="17.100000000000001" customHeight="1">
      <c r="B88" s="237"/>
      <c r="C88" s="387"/>
      <c r="D88" s="387"/>
      <c r="E88" s="387"/>
      <c r="F88" s="387"/>
      <c r="G88" s="213"/>
    </row>
    <row r="89" spans="1:12" ht="17.100000000000001" customHeight="1" thickBot="1">
      <c r="B89" s="266"/>
      <c r="C89" s="234"/>
      <c r="D89" s="234"/>
      <c r="E89" s="234"/>
      <c r="F89" s="234"/>
    </row>
    <row r="90" spans="1:12" ht="16.5" customHeight="1" thickTop="1" thickBot="1">
      <c r="B90" s="480" t="s">
        <v>986</v>
      </c>
      <c r="C90" s="481"/>
      <c r="D90" s="481"/>
      <c r="E90" s="481"/>
      <c r="F90" s="481"/>
    </row>
    <row r="91" spans="1:12" ht="15" thickTop="1">
      <c r="A91" s="25"/>
      <c r="B91" s="25"/>
      <c r="C91" s="211"/>
      <c r="D91" s="211"/>
      <c r="E91" s="211"/>
      <c r="F91" s="211"/>
      <c r="G91" s="25"/>
      <c r="H91" s="25"/>
      <c r="I91" s="25"/>
      <c r="J91" s="25"/>
      <c r="K91" s="25"/>
      <c r="L91" s="210"/>
    </row>
    <row r="92" spans="1:12" ht="14.4">
      <c r="B92" s="25"/>
      <c r="C92" s="211"/>
      <c r="D92" s="211"/>
      <c r="E92" s="211"/>
      <c r="F92" s="211"/>
    </row>
    <row r="93" spans="1:12" ht="14.4">
      <c r="B93" s="25"/>
      <c r="C93" s="226"/>
      <c r="D93" s="226"/>
      <c r="E93" s="226"/>
      <c r="F93" s="25"/>
    </row>
    <row r="94" spans="1:12" s="210" customFormat="1">
      <c r="A94" s="22"/>
      <c r="L94" s="22"/>
    </row>
    <row r="95" spans="1:12" s="210" customFormat="1">
      <c r="A95" s="22"/>
      <c r="C95" s="213"/>
      <c r="D95" s="213"/>
      <c r="E95" s="213"/>
      <c r="L95" s="22"/>
    </row>
    <row r="96" spans="1:12" s="210" customFormat="1">
      <c r="A96" s="22"/>
      <c r="L96" s="22"/>
    </row>
    <row r="97" spans="1:12" s="210" customFormat="1">
      <c r="A97" s="22"/>
      <c r="L97" s="22"/>
    </row>
    <row r="98" spans="1:12" s="210" customFormat="1">
      <c r="A98" s="22"/>
      <c r="L98" s="22"/>
    </row>
    <row r="99" spans="1:12" s="210" customFormat="1">
      <c r="A99" s="22"/>
      <c r="L99" s="22"/>
    </row>
    <row r="100" spans="1:12" s="210" customFormat="1">
      <c r="A100" s="22"/>
      <c r="L100" s="22"/>
    </row>
    <row r="101" spans="1:12" s="210" customFormat="1">
      <c r="A101" s="22"/>
      <c r="L101" s="22"/>
    </row>
    <row r="102" spans="1:12" s="210" customFormat="1">
      <c r="A102" s="22"/>
      <c r="L102" s="22"/>
    </row>
    <row r="103" spans="1:12" s="210" customFormat="1">
      <c r="A103" s="22"/>
      <c r="L103" s="22"/>
    </row>
    <row r="104" spans="1:12" s="210" customFormat="1">
      <c r="A104" s="22"/>
      <c r="L104" s="22"/>
    </row>
    <row r="105" spans="1:12" s="210" customFormat="1">
      <c r="A105" s="22"/>
      <c r="L105" s="22"/>
    </row>
    <row r="106" spans="1:12" s="210" customFormat="1">
      <c r="A106" s="22"/>
      <c r="L106" s="22"/>
    </row>
    <row r="127" spans="1:12" s="210" customFormat="1">
      <c r="A127" s="22"/>
      <c r="B127" s="212"/>
      <c r="L127" s="22"/>
    </row>
  </sheetData>
  <mergeCells count="3">
    <mergeCell ref="B2:F2"/>
    <mergeCell ref="B3:F3"/>
    <mergeCell ref="B90:F90"/>
  </mergeCells>
  <hyperlinks>
    <hyperlink ref="B3:F3" location="'Capitulo 2'!B21" display="Número de obras de ampliación residencial (viviendas y apartamentos), área (m2), valor (en miles de colones) y valor promedio por obra (en miles de colones), según cantón. 2018." xr:uid="{00000000-0004-0000-0A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ignoredErrors>
    <ignoredError sqref="D6:E8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6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8"/>
  <cols>
    <col min="1" max="1" width="11.44140625" style="22" customWidth="1"/>
    <col min="2" max="2" width="28.33203125" style="210" customWidth="1"/>
    <col min="3" max="3" width="23.5546875" style="210" customWidth="1"/>
    <col min="4" max="4" width="23" style="210" customWidth="1"/>
    <col min="5" max="5" width="20" style="210" customWidth="1"/>
    <col min="6" max="10" width="11.44140625" style="210" customWidth="1"/>
    <col min="11" max="16384" width="11.44140625" style="22"/>
  </cols>
  <sheetData>
    <row r="1" spans="2:7" ht="14.4">
      <c r="B1" s="209"/>
      <c r="C1" s="209"/>
      <c r="D1" s="209"/>
      <c r="E1" s="25"/>
    </row>
    <row r="2" spans="2:7" ht="15.75" customHeight="1">
      <c r="B2" s="482" t="s">
        <v>13</v>
      </c>
      <c r="C2" s="482"/>
      <c r="D2" s="482"/>
      <c r="E2" s="482"/>
    </row>
    <row r="3" spans="2:7" ht="34.5" customHeight="1" thickBot="1">
      <c r="B3" s="456" t="s">
        <v>1263</v>
      </c>
      <c r="C3" s="456"/>
      <c r="D3" s="456"/>
      <c r="E3" s="456"/>
    </row>
    <row r="4" spans="2:7" ht="45" customHeight="1" thickTop="1" thickBot="1">
      <c r="B4" s="298" t="s">
        <v>15</v>
      </c>
      <c r="C4" s="298" t="s">
        <v>98</v>
      </c>
      <c r="D4" s="298" t="s">
        <v>95</v>
      </c>
      <c r="E4" s="298" t="s">
        <v>473</v>
      </c>
    </row>
    <row r="5" spans="2:7" ht="17.100000000000001" customHeight="1" thickTop="1" thickBot="1">
      <c r="B5" s="235" t="s">
        <v>103</v>
      </c>
      <c r="C5" s="388">
        <v>1750</v>
      </c>
      <c r="D5" s="388">
        <v>13689497</v>
      </c>
      <c r="E5" s="388">
        <f>+D5/C5</f>
        <v>7822.5697142857143</v>
      </c>
      <c r="F5" s="213"/>
      <c r="G5" s="213"/>
    </row>
    <row r="6" spans="2:7" ht="17.100000000000001" customHeight="1" thickTop="1" thickBot="1">
      <c r="B6" s="235" t="s">
        <v>334</v>
      </c>
      <c r="C6" s="388">
        <v>49</v>
      </c>
      <c r="D6" s="388" t="s">
        <v>1264</v>
      </c>
      <c r="E6" s="388">
        <f t="shared" ref="E6:E69" si="0">+D6/C6</f>
        <v>14075.510204081633</v>
      </c>
      <c r="F6" s="213"/>
      <c r="G6" s="213"/>
    </row>
    <row r="7" spans="2:7" ht="17.100000000000001" customHeight="1" thickTop="1" thickBot="1">
      <c r="B7" s="235" t="s">
        <v>335</v>
      </c>
      <c r="C7" s="388">
        <v>22</v>
      </c>
      <c r="D7" s="388" t="s">
        <v>1265</v>
      </c>
      <c r="E7" s="388">
        <f t="shared" si="0"/>
        <v>15900.954545454546</v>
      </c>
      <c r="F7" s="213"/>
      <c r="G7" s="213"/>
    </row>
    <row r="8" spans="2:7" ht="17.100000000000001" customHeight="1" thickTop="1" thickBot="1">
      <c r="B8" s="235" t="s">
        <v>336</v>
      </c>
      <c r="C8" s="388">
        <v>53</v>
      </c>
      <c r="D8" s="388" t="s">
        <v>1266</v>
      </c>
      <c r="E8" s="388">
        <f t="shared" si="0"/>
        <v>5860.3584905660373</v>
      </c>
      <c r="F8" s="213"/>
      <c r="G8" s="213"/>
    </row>
    <row r="9" spans="2:7" ht="17.100000000000001" customHeight="1" thickTop="1" thickBot="1">
      <c r="B9" s="235" t="s">
        <v>202</v>
      </c>
      <c r="C9" s="388">
        <v>7</v>
      </c>
      <c r="D9" s="388" t="s">
        <v>1267</v>
      </c>
      <c r="E9" s="388">
        <f t="shared" si="0"/>
        <v>11197.428571428571</v>
      </c>
      <c r="F9" s="213"/>
      <c r="G9" s="213"/>
    </row>
    <row r="10" spans="2:7" ht="17.100000000000001" customHeight="1" thickTop="1" thickBot="1">
      <c r="B10" s="235" t="s">
        <v>203</v>
      </c>
      <c r="C10" s="388">
        <v>16</v>
      </c>
      <c r="D10" s="388" t="s">
        <v>1268</v>
      </c>
      <c r="E10" s="388">
        <f t="shared" si="0"/>
        <v>7162.1875</v>
      </c>
      <c r="F10" s="213"/>
      <c r="G10" s="213"/>
    </row>
    <row r="11" spans="2:7" ht="17.100000000000001" customHeight="1" thickTop="1" thickBot="1">
      <c r="B11" s="235" t="s">
        <v>337</v>
      </c>
      <c r="C11" s="388">
        <v>18</v>
      </c>
      <c r="D11" s="388" t="s">
        <v>1269</v>
      </c>
      <c r="E11" s="388">
        <f t="shared" si="0"/>
        <v>4297</v>
      </c>
      <c r="F11" s="213"/>
      <c r="G11" s="213"/>
    </row>
    <row r="12" spans="2:7" ht="17.100000000000001" customHeight="1" thickTop="1" thickBot="1">
      <c r="B12" s="235" t="s">
        <v>338</v>
      </c>
      <c r="C12" s="388">
        <v>8</v>
      </c>
      <c r="D12" s="388" t="s">
        <v>1270</v>
      </c>
      <c r="E12" s="388">
        <f t="shared" si="0"/>
        <v>6314.625</v>
      </c>
      <c r="F12" s="213"/>
      <c r="G12" s="213"/>
    </row>
    <row r="13" spans="2:7" ht="17.100000000000001" customHeight="1" thickTop="1" thickBot="1">
      <c r="B13" s="235" t="s">
        <v>339</v>
      </c>
      <c r="C13" s="388">
        <v>83</v>
      </c>
      <c r="D13" s="388" t="s">
        <v>1271</v>
      </c>
      <c r="E13" s="388">
        <f t="shared" si="0"/>
        <v>4663.4578313253014</v>
      </c>
      <c r="F13" s="213"/>
      <c r="G13" s="213"/>
    </row>
    <row r="14" spans="2:7" ht="17.100000000000001" customHeight="1" thickTop="1" thickBot="1">
      <c r="B14" s="235" t="s">
        <v>340</v>
      </c>
      <c r="C14" s="388">
        <v>52</v>
      </c>
      <c r="D14" s="388" t="s">
        <v>1272</v>
      </c>
      <c r="E14" s="388">
        <f t="shared" si="0"/>
        <v>22852.557692307691</v>
      </c>
      <c r="F14" s="213"/>
      <c r="G14" s="213"/>
    </row>
    <row r="15" spans="2:7" ht="17.100000000000001" customHeight="1" thickTop="1" thickBot="1">
      <c r="B15" s="235" t="s">
        <v>341</v>
      </c>
      <c r="C15" s="388">
        <v>22</v>
      </c>
      <c r="D15" s="388" t="s">
        <v>1273</v>
      </c>
      <c r="E15" s="388">
        <f t="shared" si="0"/>
        <v>7365.363636363636</v>
      </c>
      <c r="F15" s="213"/>
      <c r="G15" s="213"/>
    </row>
    <row r="16" spans="2:7" ht="17.100000000000001" customHeight="1" thickTop="1" thickBot="1">
      <c r="B16" s="235" t="s">
        <v>414</v>
      </c>
      <c r="C16" s="388">
        <v>10</v>
      </c>
      <c r="D16" s="388" t="s">
        <v>1274</v>
      </c>
      <c r="E16" s="388">
        <f t="shared" si="0"/>
        <v>5971.4</v>
      </c>
      <c r="F16" s="213"/>
      <c r="G16" s="213"/>
    </row>
    <row r="17" spans="2:7" ht="17.100000000000001" customHeight="1" thickTop="1" thickBot="1">
      <c r="B17" s="235" t="s">
        <v>342</v>
      </c>
      <c r="C17" s="388">
        <v>9</v>
      </c>
      <c r="D17" s="388" t="s">
        <v>1275</v>
      </c>
      <c r="E17" s="388">
        <f t="shared" si="0"/>
        <v>9188.1111111111113</v>
      </c>
      <c r="F17" s="213"/>
      <c r="G17" s="213"/>
    </row>
    <row r="18" spans="2:7" ht="17.100000000000001" customHeight="1" thickTop="1" thickBot="1">
      <c r="B18" s="235" t="s">
        <v>343</v>
      </c>
      <c r="C18" s="388">
        <v>18</v>
      </c>
      <c r="D18" s="388" t="s">
        <v>1276</v>
      </c>
      <c r="E18" s="388">
        <f t="shared" si="0"/>
        <v>8271.6111111111113</v>
      </c>
      <c r="F18" s="213"/>
      <c r="G18" s="213"/>
    </row>
    <row r="19" spans="2:7" ht="17.100000000000001" customHeight="1" thickTop="1" thickBot="1">
      <c r="B19" s="235" t="s">
        <v>344</v>
      </c>
      <c r="C19" s="388">
        <v>30</v>
      </c>
      <c r="D19" s="388" t="s">
        <v>1277</v>
      </c>
      <c r="E19" s="388">
        <f t="shared" si="0"/>
        <v>5762.2666666666664</v>
      </c>
      <c r="F19" s="213"/>
      <c r="G19" s="213"/>
    </row>
    <row r="20" spans="2:7" ht="17.100000000000001" customHeight="1" thickTop="1" thickBot="1">
      <c r="B20" s="235" t="s">
        <v>345</v>
      </c>
      <c r="C20" s="388">
        <v>46</v>
      </c>
      <c r="D20" s="388" t="s">
        <v>1278</v>
      </c>
      <c r="E20" s="388">
        <f t="shared" si="0"/>
        <v>11995.630434782608</v>
      </c>
      <c r="F20" s="213"/>
      <c r="G20" s="213"/>
    </row>
    <row r="21" spans="2:7" ht="17.100000000000001" customHeight="1" thickTop="1" thickBot="1">
      <c r="B21" s="235" t="s">
        <v>212</v>
      </c>
      <c r="C21" s="388">
        <v>1</v>
      </c>
      <c r="D21" s="388" t="s">
        <v>1279</v>
      </c>
      <c r="E21" s="388">
        <f t="shared" si="0"/>
        <v>6067</v>
      </c>
      <c r="F21" s="213"/>
      <c r="G21" s="213"/>
    </row>
    <row r="22" spans="2:7" ht="17.100000000000001" customHeight="1" thickTop="1" thickBot="1">
      <c r="B22" s="235" t="s">
        <v>213</v>
      </c>
      <c r="C22" s="388">
        <v>1</v>
      </c>
      <c r="D22" s="388" t="s">
        <v>1280</v>
      </c>
      <c r="E22" s="388">
        <f t="shared" si="0"/>
        <v>5000</v>
      </c>
      <c r="F22" s="213"/>
      <c r="G22" s="213"/>
    </row>
    <row r="23" spans="2:7" ht="17.100000000000001" customHeight="1" thickTop="1" thickBot="1">
      <c r="B23" s="235" t="s">
        <v>346</v>
      </c>
      <c r="C23" s="388">
        <v>17</v>
      </c>
      <c r="D23" s="388" t="s">
        <v>1281</v>
      </c>
      <c r="E23" s="388">
        <f t="shared" si="0"/>
        <v>8559.7058823529405</v>
      </c>
      <c r="F23" s="213"/>
      <c r="G23" s="213"/>
    </row>
    <row r="24" spans="2:7" ht="17.100000000000001" customHeight="1" thickTop="1" thickBot="1">
      <c r="B24" s="235" t="s">
        <v>215</v>
      </c>
      <c r="C24" s="388">
        <v>25</v>
      </c>
      <c r="D24" s="388" t="s">
        <v>1282</v>
      </c>
      <c r="E24" s="388">
        <f t="shared" si="0"/>
        <v>8496.24</v>
      </c>
      <c r="F24" s="213"/>
      <c r="G24" s="213"/>
    </row>
    <row r="25" spans="2:7" ht="17.100000000000001" customHeight="1" thickTop="1" thickBot="1">
      <c r="B25" s="235" t="s">
        <v>216</v>
      </c>
      <c r="C25" s="388">
        <v>2</v>
      </c>
      <c r="D25" s="388" t="s">
        <v>1283</v>
      </c>
      <c r="E25" s="388">
        <f t="shared" si="0"/>
        <v>6558</v>
      </c>
      <c r="F25" s="213"/>
      <c r="G25" s="213"/>
    </row>
    <row r="26" spans="2:7" ht="17.100000000000001" customHeight="1" thickTop="1" thickBot="1">
      <c r="B26" s="235" t="s">
        <v>347</v>
      </c>
      <c r="C26" s="388">
        <v>31</v>
      </c>
      <c r="D26" s="388" t="s">
        <v>1284</v>
      </c>
      <c r="E26" s="388">
        <f t="shared" si="0"/>
        <v>12454.225806451614</v>
      </c>
      <c r="F26" s="213"/>
      <c r="G26" s="213"/>
    </row>
    <row r="27" spans="2:7" ht="17.100000000000001" customHeight="1" thickTop="1" thickBot="1">
      <c r="B27" s="235" t="s">
        <v>218</v>
      </c>
      <c r="C27" s="388">
        <v>34</v>
      </c>
      <c r="D27" s="388" t="s">
        <v>1285</v>
      </c>
      <c r="E27" s="388">
        <f t="shared" si="0"/>
        <v>5272.6176470588234</v>
      </c>
      <c r="F27" s="213"/>
      <c r="G27" s="213"/>
    </row>
    <row r="28" spans="2:7" ht="17.100000000000001" customHeight="1" thickTop="1" thickBot="1">
      <c r="B28" s="235" t="s">
        <v>219</v>
      </c>
      <c r="C28" s="388">
        <v>18</v>
      </c>
      <c r="D28" s="388" t="s">
        <v>1286</v>
      </c>
      <c r="E28" s="388">
        <f t="shared" si="0"/>
        <v>12111.444444444445</v>
      </c>
      <c r="F28" s="213"/>
      <c r="G28" s="213"/>
    </row>
    <row r="29" spans="2:7" ht="17.100000000000001" customHeight="1" thickTop="1" thickBot="1">
      <c r="B29" s="235" t="s">
        <v>220</v>
      </c>
      <c r="C29" s="388">
        <v>12</v>
      </c>
      <c r="D29" s="388" t="s">
        <v>1287</v>
      </c>
      <c r="E29" s="388">
        <f t="shared" si="0"/>
        <v>6190.166666666667</v>
      </c>
      <c r="F29" s="213"/>
      <c r="G29" s="213"/>
    </row>
    <row r="30" spans="2:7" ht="17.100000000000001" customHeight="1" thickTop="1" thickBot="1">
      <c r="B30" s="235" t="s">
        <v>348</v>
      </c>
      <c r="C30" s="388">
        <v>5</v>
      </c>
      <c r="D30" s="388" t="s">
        <v>1288</v>
      </c>
      <c r="E30" s="388">
        <f t="shared" si="0"/>
        <v>7314.2</v>
      </c>
      <c r="F30" s="213"/>
      <c r="G30" s="213"/>
    </row>
    <row r="31" spans="2:7" ht="17.100000000000001" customHeight="1" thickTop="1" thickBot="1">
      <c r="B31" s="235" t="s">
        <v>222</v>
      </c>
      <c r="C31" s="388">
        <v>23</v>
      </c>
      <c r="D31" s="388" t="s">
        <v>1289</v>
      </c>
      <c r="E31" s="388">
        <f t="shared" si="0"/>
        <v>5049.217391304348</v>
      </c>
      <c r="F31" s="213"/>
      <c r="G31" s="213"/>
    </row>
    <row r="32" spans="2:7" ht="17.100000000000001" customHeight="1" thickTop="1" thickBot="1">
      <c r="B32" s="235" t="s">
        <v>223</v>
      </c>
      <c r="C32" s="388">
        <v>27</v>
      </c>
      <c r="D32" s="388" t="s">
        <v>1290</v>
      </c>
      <c r="E32" s="388">
        <f t="shared" si="0"/>
        <v>3241.1851851851852</v>
      </c>
      <c r="F32" s="213"/>
      <c r="G32" s="213"/>
    </row>
    <row r="33" spans="2:7" ht="17.100000000000001" customHeight="1" thickTop="1" thickBot="1">
      <c r="B33" s="235" t="s">
        <v>349</v>
      </c>
      <c r="C33" s="388">
        <v>6</v>
      </c>
      <c r="D33" s="388" t="s">
        <v>1291</v>
      </c>
      <c r="E33" s="388">
        <f t="shared" si="0"/>
        <v>7395.666666666667</v>
      </c>
      <c r="F33" s="213"/>
      <c r="G33" s="213"/>
    </row>
    <row r="34" spans="2:7" ht="17.100000000000001" customHeight="1" thickTop="1" thickBot="1">
      <c r="B34" s="235" t="s">
        <v>225</v>
      </c>
      <c r="C34" s="388">
        <v>8</v>
      </c>
      <c r="D34" s="388" t="s">
        <v>1292</v>
      </c>
      <c r="E34" s="388">
        <f t="shared" si="0"/>
        <v>4028.5</v>
      </c>
      <c r="F34" s="213"/>
      <c r="G34" s="213"/>
    </row>
    <row r="35" spans="2:7" ht="17.100000000000001" customHeight="1" thickTop="1" thickBot="1">
      <c r="B35" s="235" t="s">
        <v>226</v>
      </c>
      <c r="C35" s="388">
        <v>31</v>
      </c>
      <c r="D35" s="388" t="s">
        <v>1293</v>
      </c>
      <c r="E35" s="388">
        <f t="shared" si="0"/>
        <v>8529.1290322580644</v>
      </c>
      <c r="F35" s="213"/>
      <c r="G35" s="213"/>
    </row>
    <row r="36" spans="2:7" ht="17.100000000000001" customHeight="1" thickTop="1" thickBot="1">
      <c r="B36" s="235" t="s">
        <v>227</v>
      </c>
      <c r="C36" s="388">
        <v>8</v>
      </c>
      <c r="D36" s="388" t="s">
        <v>1294</v>
      </c>
      <c r="E36" s="388">
        <f t="shared" si="0"/>
        <v>13060.5</v>
      </c>
      <c r="F36" s="213"/>
      <c r="G36" s="213"/>
    </row>
    <row r="37" spans="2:7" ht="17.100000000000001" customHeight="1" thickTop="1" thickBot="1">
      <c r="B37" s="235" t="s">
        <v>228</v>
      </c>
      <c r="C37" s="388">
        <v>13</v>
      </c>
      <c r="D37" s="388" t="s">
        <v>1295</v>
      </c>
      <c r="E37" s="388">
        <f t="shared" si="0"/>
        <v>3557.0769230769229</v>
      </c>
      <c r="F37" s="213"/>
      <c r="G37" s="213"/>
    </row>
    <row r="38" spans="2:7" ht="17.100000000000001" customHeight="1" thickTop="1" thickBot="1">
      <c r="B38" s="235" t="s">
        <v>229</v>
      </c>
      <c r="C38" s="388">
        <v>26</v>
      </c>
      <c r="D38" s="388" t="s">
        <v>1296</v>
      </c>
      <c r="E38" s="388">
        <f t="shared" si="0"/>
        <v>4611</v>
      </c>
      <c r="F38" s="213"/>
      <c r="G38" s="213"/>
    </row>
    <row r="39" spans="2:7" ht="17.100000000000001" customHeight="1" thickTop="1" thickBot="1">
      <c r="B39" s="235" t="s">
        <v>230</v>
      </c>
      <c r="C39" s="388">
        <v>5</v>
      </c>
      <c r="D39" s="388" t="s">
        <v>1297</v>
      </c>
      <c r="E39" s="388">
        <f t="shared" si="0"/>
        <v>8166.8</v>
      </c>
      <c r="F39" s="213"/>
      <c r="G39" s="213"/>
    </row>
    <row r="40" spans="2:7" ht="17.100000000000001" customHeight="1" thickTop="1" thickBot="1">
      <c r="B40" s="235" t="s">
        <v>231</v>
      </c>
      <c r="C40" s="388">
        <v>4</v>
      </c>
      <c r="D40" s="388" t="s">
        <v>1298</v>
      </c>
      <c r="E40" s="388">
        <f t="shared" si="0"/>
        <v>6165.5</v>
      </c>
      <c r="F40" s="213"/>
      <c r="G40" s="213"/>
    </row>
    <row r="41" spans="2:7" ht="17.100000000000001" customHeight="1" thickTop="1" thickBot="1">
      <c r="B41" s="235"/>
      <c r="C41" s="388">
        <v>7</v>
      </c>
      <c r="D41" s="388" t="s">
        <v>1299</v>
      </c>
      <c r="E41" s="388">
        <f t="shared" si="0"/>
        <v>2786.5714285714284</v>
      </c>
      <c r="F41" s="213"/>
      <c r="G41" s="213"/>
    </row>
    <row r="42" spans="2:7" ht="17.100000000000001" customHeight="1" thickTop="1" thickBot="1">
      <c r="B42" s="235" t="s">
        <v>350</v>
      </c>
      <c r="C42" s="388">
        <v>50</v>
      </c>
      <c r="D42" s="388" t="s">
        <v>1300</v>
      </c>
      <c r="E42" s="388">
        <f t="shared" si="0"/>
        <v>9147.02</v>
      </c>
      <c r="F42" s="213"/>
      <c r="G42" s="213"/>
    </row>
    <row r="43" spans="2:7" ht="17.100000000000001" customHeight="1" thickTop="1" thickBot="1">
      <c r="B43" s="235" t="s">
        <v>351</v>
      </c>
      <c r="C43" s="388">
        <v>19</v>
      </c>
      <c r="D43" s="388" t="s">
        <v>1301</v>
      </c>
      <c r="E43" s="388">
        <f t="shared" si="0"/>
        <v>9161.7368421052633</v>
      </c>
      <c r="F43" s="213"/>
      <c r="G43" s="213"/>
    </row>
    <row r="44" spans="2:7" ht="17.100000000000001" customHeight="1" thickTop="1" thickBot="1">
      <c r="B44" s="235" t="s">
        <v>352</v>
      </c>
      <c r="C44" s="388">
        <v>27</v>
      </c>
      <c r="D44" s="388" t="s">
        <v>1302</v>
      </c>
      <c r="E44" s="388">
        <f t="shared" si="0"/>
        <v>6308.1111111111113</v>
      </c>
      <c r="F44" s="213"/>
      <c r="G44" s="213"/>
    </row>
    <row r="45" spans="2:7" ht="17.100000000000001" customHeight="1" thickTop="1" thickBot="1">
      <c r="B45" s="235" t="s">
        <v>353</v>
      </c>
      <c r="C45" s="388">
        <v>7</v>
      </c>
      <c r="D45" s="388" t="s">
        <v>1303</v>
      </c>
      <c r="E45" s="388">
        <f t="shared" si="0"/>
        <v>3856.8571428571427</v>
      </c>
      <c r="F45" s="213"/>
      <c r="G45" s="213"/>
    </row>
    <row r="46" spans="2:7" ht="17.100000000000001" customHeight="1" thickTop="1" thickBot="1">
      <c r="B46" s="235" t="s">
        <v>354</v>
      </c>
      <c r="C46" s="388">
        <v>50</v>
      </c>
      <c r="D46" s="388" t="s">
        <v>1304</v>
      </c>
      <c r="E46" s="388">
        <f t="shared" si="0"/>
        <v>6059.66</v>
      </c>
      <c r="F46" s="213"/>
      <c r="G46" s="213"/>
    </row>
    <row r="47" spans="2:7" ht="17.100000000000001" customHeight="1" thickTop="1" thickBot="1">
      <c r="B47" s="235" t="s">
        <v>355</v>
      </c>
      <c r="C47" s="388">
        <v>17</v>
      </c>
      <c r="D47" s="388" t="s">
        <v>1305</v>
      </c>
      <c r="E47" s="388">
        <f t="shared" si="0"/>
        <v>6347.4705882352937</v>
      </c>
      <c r="F47" s="213"/>
      <c r="G47" s="213"/>
    </row>
    <row r="48" spans="2:7" ht="17.100000000000001" customHeight="1" thickTop="1" thickBot="1">
      <c r="B48" s="235" t="s">
        <v>356</v>
      </c>
      <c r="C48" s="388">
        <v>24</v>
      </c>
      <c r="D48" s="388" t="s">
        <v>1306</v>
      </c>
      <c r="E48" s="388">
        <f t="shared" si="0"/>
        <v>3306.7916666666665</v>
      </c>
      <c r="F48" s="213"/>
      <c r="G48" s="213"/>
    </row>
    <row r="49" spans="2:7" ht="17.100000000000001" customHeight="1" thickTop="1" thickBot="1">
      <c r="B49" s="235" t="s">
        <v>357</v>
      </c>
      <c r="C49" s="388">
        <v>18</v>
      </c>
      <c r="D49" s="388" t="s">
        <v>1307</v>
      </c>
      <c r="E49" s="388">
        <f t="shared" si="0"/>
        <v>9081.4444444444453</v>
      </c>
      <c r="F49" s="213"/>
      <c r="G49" s="213"/>
    </row>
    <row r="50" spans="2:7" ht="17.100000000000001" customHeight="1" thickTop="1" thickBot="1">
      <c r="B50" s="235" t="s">
        <v>358</v>
      </c>
      <c r="C50" s="388">
        <v>137</v>
      </c>
      <c r="D50" s="388" t="s">
        <v>1308</v>
      </c>
      <c r="E50" s="388">
        <f t="shared" si="0"/>
        <v>3226.4817518248174</v>
      </c>
      <c r="F50" s="213"/>
      <c r="G50" s="213"/>
    </row>
    <row r="51" spans="2:7" ht="17.100000000000001" customHeight="1" thickTop="1" thickBot="1">
      <c r="B51" s="235" t="s">
        <v>359</v>
      </c>
      <c r="C51" s="388">
        <v>10</v>
      </c>
      <c r="D51" s="388" t="s">
        <v>1309</v>
      </c>
      <c r="E51" s="388">
        <f t="shared" si="0"/>
        <v>5314.1</v>
      </c>
      <c r="F51" s="213"/>
      <c r="G51" s="213"/>
    </row>
    <row r="52" spans="2:7" ht="17.100000000000001" customHeight="1" thickTop="1" thickBot="1">
      <c r="B52" s="235" t="s">
        <v>360</v>
      </c>
      <c r="C52" s="388">
        <v>9</v>
      </c>
      <c r="D52" s="388" t="s">
        <v>1310</v>
      </c>
      <c r="E52" s="388">
        <f t="shared" si="0"/>
        <v>8354.3333333333339</v>
      </c>
      <c r="F52" s="213"/>
      <c r="G52" s="213"/>
    </row>
    <row r="53" spans="2:7" ht="17.100000000000001" customHeight="1" thickTop="1" thickBot="1">
      <c r="B53" s="235" t="s">
        <v>361</v>
      </c>
      <c r="C53" s="388">
        <v>2</v>
      </c>
      <c r="D53" s="388" t="s">
        <v>1311</v>
      </c>
      <c r="E53" s="388">
        <f t="shared" si="0"/>
        <v>10425</v>
      </c>
      <c r="F53" s="213"/>
      <c r="G53" s="213"/>
    </row>
    <row r="54" spans="2:7" ht="17.100000000000001" customHeight="1" thickTop="1" thickBot="1">
      <c r="B54" s="235" t="s">
        <v>362</v>
      </c>
      <c r="C54" s="388">
        <v>18</v>
      </c>
      <c r="D54" s="388" t="s">
        <v>1312</v>
      </c>
      <c r="E54" s="388">
        <f t="shared" si="0"/>
        <v>8208.5555555555547</v>
      </c>
      <c r="F54" s="213"/>
      <c r="G54" s="213"/>
    </row>
    <row r="55" spans="2:7" ht="17.100000000000001" customHeight="1" thickTop="1" thickBot="1">
      <c r="B55" s="235" t="s">
        <v>363</v>
      </c>
      <c r="C55" s="388">
        <v>16</v>
      </c>
      <c r="D55" s="388" t="s">
        <v>1313</v>
      </c>
      <c r="E55" s="388">
        <f t="shared" si="0"/>
        <v>4933.9375</v>
      </c>
      <c r="F55" s="213"/>
      <c r="G55" s="213"/>
    </row>
    <row r="56" spans="2:7" ht="17.100000000000001" customHeight="1" thickTop="1" thickBot="1">
      <c r="B56" s="235" t="s">
        <v>364</v>
      </c>
      <c r="C56" s="388">
        <v>22</v>
      </c>
      <c r="D56" s="388" t="s">
        <v>1314</v>
      </c>
      <c r="E56" s="388">
        <f t="shared" si="0"/>
        <v>5328.363636363636</v>
      </c>
      <c r="F56" s="213"/>
      <c r="G56" s="213"/>
    </row>
    <row r="57" spans="2:7" ht="17.100000000000001" customHeight="1" thickTop="1" thickBot="1">
      <c r="B57" s="235" t="s">
        <v>365</v>
      </c>
      <c r="C57" s="388">
        <v>3</v>
      </c>
      <c r="D57" s="388" t="s">
        <v>1315</v>
      </c>
      <c r="E57" s="388">
        <f t="shared" si="0"/>
        <v>11144.333333333334</v>
      </c>
      <c r="F57" s="213"/>
      <c r="G57" s="213"/>
    </row>
    <row r="58" spans="2:7" ht="17.100000000000001" customHeight="1" thickTop="1" thickBot="1">
      <c r="B58" s="235" t="s">
        <v>366</v>
      </c>
      <c r="C58" s="388">
        <v>5</v>
      </c>
      <c r="D58" s="388" t="s">
        <v>1316</v>
      </c>
      <c r="E58" s="388">
        <f t="shared" si="0"/>
        <v>4093.8</v>
      </c>
      <c r="F58" s="213"/>
      <c r="G58" s="213"/>
    </row>
    <row r="59" spans="2:7" ht="17.100000000000001" customHeight="1" thickTop="1" thickBot="1">
      <c r="B59" s="235" t="s">
        <v>367</v>
      </c>
      <c r="C59" s="388">
        <v>50</v>
      </c>
      <c r="D59" s="388" t="s">
        <v>1317</v>
      </c>
      <c r="E59" s="388">
        <f t="shared" si="0"/>
        <v>4906.12</v>
      </c>
      <c r="F59" s="213"/>
      <c r="G59" s="213"/>
    </row>
    <row r="60" spans="2:7" ht="17.100000000000001" customHeight="1" thickTop="1" thickBot="1">
      <c r="B60" s="235" t="s">
        <v>368</v>
      </c>
      <c r="C60" s="388">
        <v>15</v>
      </c>
      <c r="D60" s="388" t="s">
        <v>1318</v>
      </c>
      <c r="E60" s="388">
        <f t="shared" si="0"/>
        <v>9628.3333333333339</v>
      </c>
      <c r="F60" s="213"/>
      <c r="G60" s="213"/>
    </row>
    <row r="61" spans="2:7" ht="17.100000000000001" customHeight="1" thickTop="1" thickBot="1">
      <c r="B61" s="235" t="s">
        <v>369</v>
      </c>
      <c r="C61" s="388">
        <v>11</v>
      </c>
      <c r="D61" s="388" t="s">
        <v>1319</v>
      </c>
      <c r="E61" s="388">
        <f t="shared" si="0"/>
        <v>22665.090909090908</v>
      </c>
      <c r="F61" s="213"/>
      <c r="G61" s="213"/>
    </row>
    <row r="62" spans="2:7" ht="17.100000000000001" customHeight="1" thickTop="1" thickBot="1">
      <c r="B62" s="235" t="s">
        <v>370</v>
      </c>
      <c r="C62" s="388">
        <v>14</v>
      </c>
      <c r="D62" s="388" t="s">
        <v>1320</v>
      </c>
      <c r="E62" s="388">
        <f t="shared" si="0"/>
        <v>15137.642857142857</v>
      </c>
      <c r="F62" s="213"/>
      <c r="G62" s="213"/>
    </row>
    <row r="63" spans="2:7" ht="17.100000000000001" customHeight="1" thickTop="1" thickBot="1">
      <c r="B63" s="235" t="s">
        <v>371</v>
      </c>
      <c r="C63" s="388">
        <v>5</v>
      </c>
      <c r="D63" s="388" t="s">
        <v>1321</v>
      </c>
      <c r="E63" s="388">
        <f t="shared" si="0"/>
        <v>6261</v>
      </c>
      <c r="F63" s="213"/>
      <c r="G63" s="213"/>
    </row>
    <row r="64" spans="2:7" ht="17.100000000000001" customHeight="1" thickTop="1" thickBot="1">
      <c r="B64" s="235" t="s">
        <v>372</v>
      </c>
      <c r="C64" s="388">
        <v>10</v>
      </c>
      <c r="D64" s="388" t="s">
        <v>1322</v>
      </c>
      <c r="E64" s="388">
        <f t="shared" si="0"/>
        <v>14716.2</v>
      </c>
      <c r="F64" s="213"/>
      <c r="G64" s="213"/>
    </row>
    <row r="65" spans="2:7" ht="17.100000000000001" customHeight="1" thickTop="1" thickBot="1">
      <c r="B65" s="235" t="s">
        <v>373</v>
      </c>
      <c r="C65" s="388">
        <v>11</v>
      </c>
      <c r="D65" s="388" t="s">
        <v>1323</v>
      </c>
      <c r="E65" s="388">
        <f t="shared" si="0"/>
        <v>5451.909090909091</v>
      </c>
      <c r="F65" s="213"/>
      <c r="G65" s="213"/>
    </row>
    <row r="66" spans="2:7" ht="17.100000000000001" customHeight="1" thickTop="1" thickBot="1">
      <c r="B66" s="235" t="s">
        <v>374</v>
      </c>
      <c r="C66" s="388">
        <v>8</v>
      </c>
      <c r="D66" s="388" t="s">
        <v>1324</v>
      </c>
      <c r="E66" s="388">
        <f t="shared" si="0"/>
        <v>6849.25</v>
      </c>
      <c r="F66" s="213"/>
      <c r="G66" s="213"/>
    </row>
    <row r="67" spans="2:7" ht="17.100000000000001" customHeight="1" thickTop="1" thickBot="1">
      <c r="B67" s="235" t="s">
        <v>375</v>
      </c>
      <c r="C67" s="388">
        <v>14</v>
      </c>
      <c r="D67" s="388" t="s">
        <v>1325</v>
      </c>
      <c r="E67" s="388">
        <f t="shared" si="0"/>
        <v>12600.285714285714</v>
      </c>
      <c r="F67" s="213"/>
      <c r="G67" s="213"/>
    </row>
    <row r="68" spans="2:7" ht="17.100000000000001" customHeight="1" thickTop="1" thickBot="1">
      <c r="B68" s="235" t="s">
        <v>376</v>
      </c>
      <c r="C68" s="388">
        <v>11</v>
      </c>
      <c r="D68" s="388" t="s">
        <v>1326</v>
      </c>
      <c r="E68" s="388">
        <f t="shared" si="0"/>
        <v>2599.4545454545455</v>
      </c>
      <c r="F68" s="213"/>
      <c r="G68" s="213"/>
    </row>
    <row r="69" spans="2:7" ht="17.100000000000001" customHeight="1" thickTop="1" thickBot="1">
      <c r="B69" s="235" t="s">
        <v>377</v>
      </c>
      <c r="C69" s="388">
        <v>8</v>
      </c>
      <c r="D69" s="388" t="s">
        <v>1327</v>
      </c>
      <c r="E69" s="388">
        <f t="shared" si="0"/>
        <v>7634.25</v>
      </c>
      <c r="F69" s="213"/>
      <c r="G69" s="213"/>
    </row>
    <row r="70" spans="2:7" ht="17.100000000000001" customHeight="1" thickTop="1" thickBot="1">
      <c r="B70" s="235" t="s">
        <v>378</v>
      </c>
      <c r="C70" s="388">
        <v>5</v>
      </c>
      <c r="D70" s="388" t="s">
        <v>1328</v>
      </c>
      <c r="E70" s="388">
        <f t="shared" ref="E70:E87" si="1">+D70/C70</f>
        <v>6147.8</v>
      </c>
      <c r="F70" s="213"/>
      <c r="G70" s="213"/>
    </row>
    <row r="71" spans="2:7" ht="17.100000000000001" customHeight="1" thickTop="1" thickBot="1">
      <c r="B71" s="235" t="s">
        <v>379</v>
      </c>
      <c r="C71" s="388">
        <v>131</v>
      </c>
      <c r="D71" s="388" t="s">
        <v>1329</v>
      </c>
      <c r="E71" s="388">
        <f t="shared" si="1"/>
        <v>7771.198473282443</v>
      </c>
      <c r="F71" s="213"/>
      <c r="G71" s="213"/>
    </row>
    <row r="72" spans="2:7" ht="17.100000000000001" customHeight="1" thickTop="1" thickBot="1">
      <c r="B72" s="235" t="s">
        <v>380</v>
      </c>
      <c r="C72" s="388">
        <v>16</v>
      </c>
      <c r="D72" s="388" t="s">
        <v>1330</v>
      </c>
      <c r="E72" s="388">
        <f t="shared" si="1"/>
        <v>5831.3125</v>
      </c>
      <c r="F72" s="213"/>
      <c r="G72" s="213"/>
    </row>
    <row r="73" spans="2:7" ht="17.100000000000001" customHeight="1" thickTop="1" thickBot="1">
      <c r="B73" s="235" t="s">
        <v>381</v>
      </c>
      <c r="C73" s="388">
        <v>7</v>
      </c>
      <c r="D73" s="388" t="s">
        <v>1331</v>
      </c>
      <c r="E73" s="388">
        <f t="shared" si="1"/>
        <v>6100.7142857142853</v>
      </c>
      <c r="F73" s="213"/>
      <c r="G73" s="213"/>
    </row>
    <row r="74" spans="2:7" ht="17.100000000000001" customHeight="1" thickTop="1" thickBot="1">
      <c r="B74" s="235" t="s">
        <v>382</v>
      </c>
      <c r="C74" s="388">
        <v>6</v>
      </c>
      <c r="D74" s="388" t="s">
        <v>1332</v>
      </c>
      <c r="E74" s="388">
        <f t="shared" si="1"/>
        <v>3784.3333333333335</v>
      </c>
      <c r="F74" s="213"/>
      <c r="G74" s="213"/>
    </row>
    <row r="75" spans="2:7" ht="17.100000000000001" customHeight="1" thickTop="1" thickBot="1">
      <c r="B75" s="235" t="s">
        <v>383</v>
      </c>
      <c r="C75" s="388">
        <v>4</v>
      </c>
      <c r="D75" s="388" t="s">
        <v>1333</v>
      </c>
      <c r="E75" s="388">
        <f t="shared" si="1"/>
        <v>11888.5</v>
      </c>
      <c r="F75" s="213"/>
      <c r="G75" s="213"/>
    </row>
    <row r="76" spans="2:7" ht="17.100000000000001" customHeight="1" thickTop="1" thickBot="1">
      <c r="B76" s="235" t="s">
        <v>384</v>
      </c>
      <c r="C76" s="388">
        <v>8</v>
      </c>
      <c r="D76" s="388" t="s">
        <v>1334</v>
      </c>
      <c r="E76" s="388">
        <f t="shared" si="1"/>
        <v>8290.125</v>
      </c>
      <c r="F76" s="213"/>
      <c r="G76" s="213"/>
    </row>
    <row r="77" spans="2:7" ht="17.100000000000001" customHeight="1" thickTop="1" thickBot="1">
      <c r="B77" s="235" t="s">
        <v>385</v>
      </c>
      <c r="C77" s="388">
        <v>13</v>
      </c>
      <c r="D77" s="388" t="s">
        <v>1335</v>
      </c>
      <c r="E77" s="388">
        <f t="shared" si="1"/>
        <v>6158.1538461538457</v>
      </c>
      <c r="F77" s="213"/>
      <c r="G77" s="213"/>
    </row>
    <row r="78" spans="2:7" ht="17.100000000000001" customHeight="1" thickTop="1" thickBot="1">
      <c r="B78" s="235" t="s">
        <v>386</v>
      </c>
      <c r="C78" s="388">
        <v>9</v>
      </c>
      <c r="D78" s="388" t="s">
        <v>1336</v>
      </c>
      <c r="E78" s="388">
        <f t="shared" si="1"/>
        <v>9481.8888888888887</v>
      </c>
      <c r="F78" s="213"/>
      <c r="G78" s="213"/>
    </row>
    <row r="79" spans="2:7" ht="17.100000000000001" customHeight="1" thickTop="1" thickBot="1">
      <c r="B79" s="235" t="s">
        <v>387</v>
      </c>
      <c r="C79" s="388">
        <v>4</v>
      </c>
      <c r="D79" s="388" t="s">
        <v>1337</v>
      </c>
      <c r="E79" s="388">
        <f t="shared" si="1"/>
        <v>11065.5</v>
      </c>
      <c r="F79" s="213"/>
      <c r="G79" s="213"/>
    </row>
    <row r="80" spans="2:7" ht="17.100000000000001" customHeight="1" thickTop="1" thickBot="1">
      <c r="B80" s="235" t="s">
        <v>388</v>
      </c>
      <c r="C80" s="388">
        <v>33</v>
      </c>
      <c r="D80" s="388" t="s">
        <v>1338</v>
      </c>
      <c r="E80" s="388">
        <f t="shared" si="1"/>
        <v>6266.121212121212</v>
      </c>
      <c r="F80" s="213"/>
      <c r="G80" s="213"/>
    </row>
    <row r="81" spans="1:11" ht="17.100000000000001" customHeight="1" thickTop="1" thickBot="1">
      <c r="B81" s="235" t="s">
        <v>389</v>
      </c>
      <c r="C81" s="388">
        <v>10</v>
      </c>
      <c r="D81" s="388" t="s">
        <v>1339</v>
      </c>
      <c r="E81" s="388">
        <f t="shared" si="1"/>
        <v>23237.7</v>
      </c>
      <c r="F81" s="213"/>
      <c r="G81" s="213"/>
    </row>
    <row r="82" spans="1:11" ht="17.100000000000001" customHeight="1" thickTop="1" thickBot="1">
      <c r="B82" s="235" t="s">
        <v>390</v>
      </c>
      <c r="C82" s="388">
        <v>32</v>
      </c>
      <c r="D82" s="388" t="s">
        <v>1340</v>
      </c>
      <c r="E82" s="388">
        <f t="shared" si="1"/>
        <v>6213.875</v>
      </c>
      <c r="F82" s="213"/>
      <c r="G82" s="213"/>
    </row>
    <row r="83" spans="1:11" ht="17.100000000000001" customHeight="1" thickTop="1" thickBot="1">
      <c r="B83" s="235" t="s">
        <v>391</v>
      </c>
      <c r="C83" s="388">
        <v>69</v>
      </c>
      <c r="D83" s="388" t="s">
        <v>1341</v>
      </c>
      <c r="E83" s="388">
        <f t="shared" si="1"/>
        <v>7360.04347826087</v>
      </c>
      <c r="F83" s="213"/>
      <c r="G83" s="213"/>
    </row>
    <row r="84" spans="1:11" ht="17.100000000000001" customHeight="1" thickTop="1" thickBot="1">
      <c r="B84" s="235" t="s">
        <v>392</v>
      </c>
      <c r="C84" s="388">
        <v>19</v>
      </c>
      <c r="D84" s="388" t="s">
        <v>1342</v>
      </c>
      <c r="E84" s="388">
        <f t="shared" si="1"/>
        <v>8235.105263157895</v>
      </c>
    </row>
    <row r="85" spans="1:11" ht="17.100000000000001" customHeight="1" thickTop="1" thickBot="1">
      <c r="B85" s="235" t="s">
        <v>393</v>
      </c>
      <c r="C85" s="388">
        <v>10</v>
      </c>
      <c r="D85" s="388" t="s">
        <v>1343</v>
      </c>
      <c r="E85" s="388">
        <f t="shared" si="1"/>
        <v>10270.200000000001</v>
      </c>
    </row>
    <row r="86" spans="1:11" ht="17.100000000000001" customHeight="1" thickTop="1" thickBot="1">
      <c r="B86" s="235" t="s">
        <v>394</v>
      </c>
      <c r="C86" s="388">
        <v>20</v>
      </c>
      <c r="D86" s="388" t="s">
        <v>1344</v>
      </c>
      <c r="E86" s="388">
        <f t="shared" si="1"/>
        <v>8948.9500000000007</v>
      </c>
    </row>
    <row r="87" spans="1:11" ht="17.100000000000001" customHeight="1" thickTop="1" thickBot="1">
      <c r="B87" s="268" t="s">
        <v>395</v>
      </c>
      <c r="C87" s="388">
        <v>16</v>
      </c>
      <c r="D87" s="388" t="s">
        <v>1345</v>
      </c>
      <c r="E87" s="388">
        <f t="shared" si="1"/>
        <v>5736.625</v>
      </c>
    </row>
    <row r="88" spans="1:11" ht="17.100000000000001" customHeight="1" thickTop="1" thickBot="1">
      <c r="B88" s="269"/>
      <c r="C88" s="238"/>
      <c r="D88" s="238"/>
      <c r="E88" s="238"/>
    </row>
    <row r="89" spans="1:11" ht="16.5" customHeight="1" thickTop="1" thickBot="1">
      <c r="B89" s="483" t="s">
        <v>986</v>
      </c>
      <c r="C89" s="484"/>
      <c r="D89" s="484"/>
      <c r="E89" s="484"/>
    </row>
    <row r="90" spans="1:11" ht="15" thickTop="1">
      <c r="A90" s="25"/>
      <c r="B90" s="25"/>
      <c r="C90" s="211"/>
      <c r="D90" s="211"/>
      <c r="E90" s="211"/>
      <c r="F90" s="25"/>
      <c r="G90" s="25"/>
      <c r="H90" s="25"/>
      <c r="I90" s="25"/>
      <c r="J90" s="25"/>
      <c r="K90" s="210"/>
    </row>
    <row r="91" spans="1:11" ht="14.4">
      <c r="B91" s="25"/>
      <c r="C91" s="211"/>
      <c r="D91" s="211"/>
      <c r="E91" s="211"/>
    </row>
    <row r="92" spans="1:11" ht="14.4">
      <c r="B92" s="25"/>
      <c r="C92" s="25"/>
      <c r="D92" s="25"/>
      <c r="E92" s="25"/>
    </row>
    <row r="93" spans="1:11" s="210" customFormat="1">
      <c r="A93" s="22"/>
      <c r="C93" s="227"/>
      <c r="D93" s="227"/>
      <c r="K93" s="22"/>
    </row>
    <row r="94" spans="1:11" s="210" customFormat="1">
      <c r="A94" s="22"/>
      <c r="K94" s="22"/>
    </row>
    <row r="95" spans="1:11" s="210" customFormat="1">
      <c r="A95" s="22"/>
      <c r="K95" s="22"/>
    </row>
    <row r="96" spans="1:11" s="210" customFormat="1">
      <c r="A96" s="22"/>
      <c r="K96" s="22"/>
    </row>
    <row r="97" spans="1:11" s="210" customFormat="1">
      <c r="A97" s="22"/>
      <c r="K97" s="22"/>
    </row>
    <row r="98" spans="1:11" s="210" customFormat="1">
      <c r="A98" s="22"/>
      <c r="K98" s="22"/>
    </row>
    <row r="99" spans="1:11" s="210" customFormat="1">
      <c r="A99" s="22"/>
      <c r="K99" s="22"/>
    </row>
    <row r="100" spans="1:11" s="210" customFormat="1">
      <c r="A100" s="22"/>
      <c r="K100" s="22"/>
    </row>
    <row r="101" spans="1:11" s="210" customFormat="1">
      <c r="A101" s="22"/>
      <c r="K101" s="22"/>
    </row>
    <row r="102" spans="1:11" s="210" customFormat="1">
      <c r="A102" s="22"/>
      <c r="K102" s="22"/>
    </row>
    <row r="103" spans="1:11" s="210" customFormat="1">
      <c r="A103" s="22"/>
      <c r="K103" s="22"/>
    </row>
    <row r="104" spans="1:11" s="210" customFormat="1">
      <c r="A104" s="22"/>
      <c r="K104" s="22"/>
    </row>
    <row r="105" spans="1:11" s="210" customFormat="1">
      <c r="A105" s="22"/>
      <c r="K105" s="22"/>
    </row>
    <row r="126" spans="1:11" s="210" customFormat="1">
      <c r="A126" s="22"/>
      <c r="B126" s="212"/>
      <c r="K126" s="22"/>
    </row>
  </sheetData>
  <mergeCells count="3">
    <mergeCell ref="B2:E2"/>
    <mergeCell ref="B3:E3"/>
    <mergeCell ref="B89:E89"/>
  </mergeCells>
  <hyperlinks>
    <hyperlink ref="B3:E3" location="'Capitulo 2'!B22" display="Número de obras de reparación residencial (viviendas y apartamentos), valor (en miles de colones) y valor promedio por obra (en miles de colones), según cantón. 2018." xr:uid="{00000000-0004-0000-0B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ignoredErrors>
    <ignoredError sqref="D6:D8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2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8"/>
  <cols>
    <col min="1" max="1" width="11.44140625" customWidth="1"/>
    <col min="2" max="2" width="49" style="15" customWidth="1"/>
    <col min="3" max="4" width="19.44140625" style="15" customWidth="1"/>
    <col min="5" max="5" width="21.44140625" style="15" customWidth="1"/>
    <col min="6" max="11" width="11.44140625" style="15" customWidth="1"/>
  </cols>
  <sheetData>
    <row r="1" spans="1:12" ht="18" customHeight="1">
      <c r="B1" s="28"/>
    </row>
    <row r="2" spans="1:12" ht="15.75" customHeight="1">
      <c r="B2" s="454" t="s">
        <v>14</v>
      </c>
      <c r="C2" s="454"/>
      <c r="D2" s="454"/>
      <c r="E2" s="454"/>
      <c r="F2" s="36"/>
      <c r="G2" s="36"/>
      <c r="H2" s="36"/>
    </row>
    <row r="3" spans="1:12" ht="33.75" customHeight="1" thickBot="1">
      <c r="B3" s="456" t="s">
        <v>1346</v>
      </c>
      <c r="C3" s="456"/>
      <c r="D3" s="456"/>
      <c r="E3" s="456"/>
    </row>
    <row r="4" spans="1:12" ht="16.5" customHeight="1" thickTop="1" thickBot="1">
      <c r="B4" s="476" t="s">
        <v>109</v>
      </c>
      <c r="C4" s="485" t="s">
        <v>10</v>
      </c>
      <c r="D4" s="486"/>
      <c r="E4" s="469" t="s">
        <v>1347</v>
      </c>
    </row>
    <row r="5" spans="1:12" ht="16.5" customHeight="1" thickTop="1" thickBot="1">
      <c r="B5" s="477"/>
      <c r="C5" s="301">
        <v>2023</v>
      </c>
      <c r="D5" s="301">
        <v>2024</v>
      </c>
      <c r="E5" s="470"/>
    </row>
    <row r="6" spans="1:12" ht="17.100000000000001" customHeight="1" thickTop="1" thickBot="1">
      <c r="B6" s="263" t="s">
        <v>110</v>
      </c>
      <c r="C6" s="385">
        <f>SUM(C7:C13)</f>
        <v>52995</v>
      </c>
      <c r="D6" s="385">
        <v>46523</v>
      </c>
      <c r="E6" s="271">
        <f>+(D6-C6)/C6</f>
        <v>-0.1221247287479951</v>
      </c>
      <c r="F6" s="37"/>
    </row>
    <row r="7" spans="1:12" ht="17.100000000000001" customHeight="1" thickTop="1" thickBot="1">
      <c r="B7" s="263" t="s">
        <v>549</v>
      </c>
      <c r="C7" s="385">
        <v>41220</v>
      </c>
      <c r="D7" s="385">
        <v>33781</v>
      </c>
      <c r="E7" s="271">
        <f t="shared" ref="E7:E13" si="0">+(D7-C7)/C7</f>
        <v>-0.18047064531780688</v>
      </c>
      <c r="F7" s="37"/>
    </row>
    <row r="8" spans="1:12" ht="17.100000000000001" customHeight="1" thickTop="1" thickBot="1">
      <c r="B8" s="263" t="s">
        <v>550</v>
      </c>
      <c r="C8" s="385">
        <v>357</v>
      </c>
      <c r="D8" s="385">
        <v>543</v>
      </c>
      <c r="E8" s="271">
        <f t="shared" si="0"/>
        <v>0.52100840336134457</v>
      </c>
      <c r="F8" s="37"/>
    </row>
    <row r="9" spans="1:12" ht="17.100000000000001" customHeight="1" thickTop="1" thickBot="1">
      <c r="B9" s="263" t="s">
        <v>551</v>
      </c>
      <c r="C9" s="385">
        <v>9278</v>
      </c>
      <c r="D9" s="385">
        <v>10263</v>
      </c>
      <c r="E9" s="271">
        <f t="shared" si="0"/>
        <v>0.10616512179348997</v>
      </c>
      <c r="F9" s="37"/>
    </row>
    <row r="10" spans="1:12" ht="17.100000000000001" customHeight="1" thickTop="1" thickBot="1">
      <c r="B10" s="263" t="s">
        <v>552</v>
      </c>
      <c r="C10" s="385">
        <v>1744</v>
      </c>
      <c r="D10" s="385">
        <v>1663</v>
      </c>
      <c r="E10" s="271">
        <f t="shared" si="0"/>
        <v>-4.6444954128440366E-2</v>
      </c>
      <c r="F10" s="37"/>
    </row>
    <row r="11" spans="1:12" ht="17.100000000000001" customHeight="1" thickTop="1" thickBot="1">
      <c r="B11" s="263" t="s">
        <v>553</v>
      </c>
      <c r="C11" s="385">
        <v>221</v>
      </c>
      <c r="D11" s="385">
        <v>212</v>
      </c>
      <c r="E11" s="271">
        <f t="shared" si="0"/>
        <v>-4.072398190045249E-2</v>
      </c>
      <c r="F11" s="37"/>
    </row>
    <row r="12" spans="1:12" ht="17.100000000000001" customHeight="1" thickTop="1" thickBot="1">
      <c r="B12" s="263" t="s">
        <v>554</v>
      </c>
      <c r="C12" s="385">
        <v>27</v>
      </c>
      <c r="D12" s="385">
        <v>31</v>
      </c>
      <c r="E12" s="271">
        <f t="shared" si="0"/>
        <v>0.14814814814814814</v>
      </c>
      <c r="F12" s="37"/>
    </row>
    <row r="13" spans="1:12" ht="17.100000000000001" customHeight="1" thickTop="1" thickBot="1">
      <c r="B13" s="263" t="s">
        <v>555</v>
      </c>
      <c r="C13" s="385">
        <v>148</v>
      </c>
      <c r="D13" s="385">
        <v>30</v>
      </c>
      <c r="E13" s="271">
        <f t="shared" si="0"/>
        <v>-0.79729729729729726</v>
      </c>
      <c r="F13" s="37"/>
    </row>
    <row r="14" spans="1:12" ht="17.100000000000001" customHeight="1" thickTop="1" thickBot="1">
      <c r="B14" s="264"/>
      <c r="C14" s="240"/>
      <c r="D14" s="240"/>
      <c r="E14" s="270"/>
      <c r="F14" s="37"/>
    </row>
    <row r="15" spans="1:12" ht="16.5" customHeight="1" thickTop="1" thickBot="1">
      <c r="B15" s="461" t="s">
        <v>1348</v>
      </c>
      <c r="C15" s="462"/>
      <c r="D15" s="462"/>
      <c r="E15" s="462"/>
    </row>
    <row r="16" spans="1:12" ht="15" thickTop="1">
      <c r="A16" s="10"/>
      <c r="B16" s="10"/>
      <c r="C16" s="30"/>
      <c r="D16" s="30"/>
      <c r="E16" s="10"/>
      <c r="F16" s="10"/>
      <c r="G16" s="10"/>
      <c r="H16" s="10"/>
      <c r="I16" s="10"/>
      <c r="J16" s="10"/>
      <c r="K16" s="10"/>
      <c r="L16" s="15"/>
    </row>
    <row r="17" spans="1:15" ht="14.4">
      <c r="B17" s="10"/>
      <c r="D17" s="32"/>
    </row>
    <row r="18" spans="1:15" ht="14.4">
      <c r="B18" s="10"/>
    </row>
    <row r="19" spans="1:15" s="15" customFormat="1">
      <c r="A19"/>
      <c r="L19"/>
      <c r="M19"/>
      <c r="N19"/>
      <c r="O19"/>
    </row>
    <row r="20" spans="1:15" s="15" customFormat="1">
      <c r="A20"/>
      <c r="L20"/>
      <c r="M20"/>
      <c r="N20"/>
      <c r="O20"/>
    </row>
    <row r="21" spans="1:15" s="15" customFormat="1">
      <c r="A21"/>
      <c r="L21"/>
      <c r="M21"/>
      <c r="N21"/>
      <c r="O21"/>
    </row>
    <row r="22" spans="1:15" s="15" customFormat="1">
      <c r="A22"/>
      <c r="L22"/>
      <c r="M22"/>
      <c r="N22"/>
      <c r="O22"/>
    </row>
    <row r="23" spans="1:15" s="15" customFormat="1">
      <c r="A23"/>
      <c r="L23"/>
      <c r="M23"/>
      <c r="N23"/>
      <c r="O23"/>
    </row>
    <row r="24" spans="1:15" s="15" customFormat="1">
      <c r="A24"/>
      <c r="L24"/>
      <c r="M24"/>
      <c r="N24"/>
      <c r="O24"/>
    </row>
    <row r="25" spans="1:15" s="15" customFormat="1">
      <c r="A25"/>
      <c r="L25"/>
      <c r="M25"/>
      <c r="N25"/>
      <c r="O25"/>
    </row>
    <row r="26" spans="1:15" s="15" customFormat="1">
      <c r="A26"/>
      <c r="L26"/>
      <c r="M26"/>
      <c r="N26"/>
      <c r="O26"/>
    </row>
    <row r="27" spans="1:15" s="15" customFormat="1">
      <c r="A27"/>
      <c r="L27"/>
      <c r="M27"/>
      <c r="N27"/>
      <c r="O27"/>
    </row>
    <row r="28" spans="1:15" s="15" customFormat="1">
      <c r="A28"/>
      <c r="L28"/>
      <c r="M28"/>
      <c r="N28"/>
      <c r="O28"/>
    </row>
    <row r="29" spans="1:15" s="15" customFormat="1">
      <c r="A29"/>
      <c r="L29"/>
      <c r="M29"/>
      <c r="N29"/>
      <c r="O29"/>
    </row>
    <row r="30" spans="1:15" s="15" customFormat="1">
      <c r="A30"/>
      <c r="L30"/>
      <c r="M30"/>
      <c r="N30"/>
      <c r="O30"/>
    </row>
    <row r="31" spans="1:15" s="15" customFormat="1">
      <c r="A31"/>
      <c r="L31"/>
      <c r="M31"/>
      <c r="N31"/>
      <c r="O31"/>
    </row>
    <row r="52" spans="1:15" s="15" customFormat="1">
      <c r="A52"/>
      <c r="B52" s="31"/>
      <c r="L52"/>
      <c r="M52"/>
      <c r="N52"/>
      <c r="O52"/>
    </row>
  </sheetData>
  <mergeCells count="6">
    <mergeCell ref="B2:E2"/>
    <mergeCell ref="B3:E3"/>
    <mergeCell ref="B15:E15"/>
    <mergeCell ref="E4:E5"/>
    <mergeCell ref="B4:B5"/>
    <mergeCell ref="C4:D4"/>
  </mergeCells>
  <hyperlinks>
    <hyperlink ref="B3:E3" location="'Capitulo 2'!B23" display="Metros cuadrados construidos en obras habitacionales, según tipo de obra. 2017-2018." xr:uid="{00000000-0004-0000-0C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B2E8-02F9-4EBA-9458-865CB2071752}">
  <dimension ref="B1:U46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4.4"/>
  <cols>
    <col min="1" max="1" width="11.44140625" style="24" customWidth="1"/>
    <col min="2" max="2" width="14.88671875" style="210" customWidth="1"/>
    <col min="3" max="3" width="29.44140625" style="210" customWidth="1"/>
    <col min="4" max="4" width="23" style="210" bestFit="1" customWidth="1"/>
    <col min="5" max="5" width="36.33203125" style="210" customWidth="1"/>
    <col min="6" max="6" width="23" style="210" bestFit="1" customWidth="1"/>
    <col min="7" max="7" width="11.44140625" style="210" customWidth="1"/>
    <col min="8" max="8" width="12.44140625" style="210" customWidth="1"/>
    <col min="9" max="21" width="11.44140625" style="210" customWidth="1"/>
    <col min="22" max="16384" width="11.44140625" style="24"/>
  </cols>
  <sheetData>
    <row r="1" spans="2:21">
      <c r="B1" s="209"/>
      <c r="C1" s="25"/>
      <c r="D1" s="25"/>
      <c r="E1" s="25"/>
      <c r="F1" s="25"/>
    </row>
    <row r="2" spans="2:21" ht="15">
      <c r="B2" s="482" t="s">
        <v>38</v>
      </c>
      <c r="C2" s="482"/>
      <c r="D2" s="482"/>
      <c r="E2" s="482"/>
      <c r="F2" s="482"/>
      <c r="G2" s="403"/>
      <c r="H2" s="403"/>
    </row>
    <row r="3" spans="2:21" ht="42" customHeight="1" thickBot="1">
      <c r="B3" s="456" t="s">
        <v>1350</v>
      </c>
      <c r="C3" s="456"/>
      <c r="D3" s="456"/>
      <c r="E3" s="456"/>
      <c r="F3" s="456"/>
    </row>
    <row r="4" spans="2:21" ht="15.6" thickTop="1" thickBot="1">
      <c r="B4" s="489" t="s">
        <v>10</v>
      </c>
      <c r="C4" s="491" t="s">
        <v>1349</v>
      </c>
      <c r="D4" s="450"/>
      <c r="E4" s="450"/>
      <c r="F4" s="492"/>
    </row>
    <row r="5" spans="2:21" ht="16.8" thickTop="1" thickBot="1">
      <c r="B5" s="490"/>
      <c r="C5" s="346" t="s">
        <v>941</v>
      </c>
      <c r="D5" s="346" t="s">
        <v>1351</v>
      </c>
      <c r="E5" s="346" t="s">
        <v>942</v>
      </c>
      <c r="F5" s="346" t="s">
        <v>1351</v>
      </c>
    </row>
    <row r="6" spans="2:21" ht="15.6" thickTop="1" thickBot="1">
      <c r="B6" s="406">
        <v>2021</v>
      </c>
      <c r="C6" s="407">
        <v>146.79</v>
      </c>
      <c r="D6" s="405">
        <v>0.28839999999999999</v>
      </c>
      <c r="E6" s="404">
        <v>131.80000000000001</v>
      </c>
      <c r="F6" s="405">
        <v>0.18640000000000001</v>
      </c>
    </row>
    <row r="7" spans="2:21" ht="15.6" thickTop="1" thickBot="1">
      <c r="B7" s="406">
        <v>2022</v>
      </c>
      <c r="C7" s="407">
        <v>153.78</v>
      </c>
      <c r="D7" s="405">
        <v>4.7600000000000003E-2</v>
      </c>
      <c r="E7" s="407">
        <v>138.6</v>
      </c>
      <c r="F7" s="405">
        <v>5.1499999999999997E-2</v>
      </c>
    </row>
    <row r="8" spans="2:21" ht="15.6" thickTop="1" thickBot="1">
      <c r="B8" s="406">
        <v>2023</v>
      </c>
      <c r="C8" s="407">
        <v>135</v>
      </c>
      <c r="D8" s="405">
        <v>-0.1225</v>
      </c>
      <c r="E8" s="407">
        <v>127.6</v>
      </c>
      <c r="F8" s="405">
        <v>-7.9100000000000004E-2</v>
      </c>
    </row>
    <row r="9" spans="2:21" ht="15.6" thickTop="1" thickBot="1">
      <c r="B9" s="406">
        <v>2024</v>
      </c>
      <c r="C9" s="407">
        <v>131.5</v>
      </c>
      <c r="D9" s="405">
        <v>-2.5600000000000001E-2</v>
      </c>
      <c r="E9" s="407">
        <v>127.1</v>
      </c>
      <c r="F9" s="405">
        <v>-4.0000000000000001E-3</v>
      </c>
    </row>
    <row r="10" spans="2:21" ht="15.6" thickTop="1" thickBot="1">
      <c r="B10" s="322"/>
      <c r="C10" s="408"/>
      <c r="D10" s="409"/>
      <c r="E10" s="408"/>
      <c r="F10" s="410"/>
    </row>
    <row r="11" spans="2:21" s="411" customFormat="1" ht="13.2" thickTop="1" thickBot="1">
      <c r="B11" s="487" t="s">
        <v>96</v>
      </c>
      <c r="C11" s="488"/>
      <c r="D11" s="488"/>
      <c r="E11" s="488"/>
      <c r="F11" s="488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</row>
    <row r="12" spans="2:21" ht="15.6" thickTop="1" thickBot="1">
      <c r="B12" s="487" t="s">
        <v>940</v>
      </c>
      <c r="C12" s="488"/>
      <c r="D12" s="488"/>
      <c r="E12" s="488"/>
      <c r="F12" s="488"/>
    </row>
    <row r="13" spans="2:21" ht="15" thickTop="1">
      <c r="D13" s="412"/>
    </row>
    <row r="14" spans="2:21">
      <c r="D14" s="413"/>
    </row>
    <row r="16" spans="2:21">
      <c r="F16" s="414"/>
    </row>
    <row r="46" spans="2:2" s="210" customFormat="1" ht="13.8">
      <c r="B46" s="212"/>
    </row>
  </sheetData>
  <mergeCells count="6">
    <mergeCell ref="B12:F12"/>
    <mergeCell ref="B2:F2"/>
    <mergeCell ref="B3:F3"/>
    <mergeCell ref="B4:B5"/>
    <mergeCell ref="C4:F4"/>
    <mergeCell ref="B11:F11"/>
  </mergeCells>
  <hyperlinks>
    <hyperlink ref="B3:F3" location="'Capitulo 2'!B24" display="Índice de precios de edificios y vivienda de interés social, y su variación porcentual anual. 2015-2018." xr:uid="{B90BD569-B8DD-423F-B023-61A52111BF1D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43E97"/>
  </sheetPr>
  <dimension ref="A1:I37"/>
  <sheetViews>
    <sheetView showGridLines="0" topLeftCell="A13" workbookViewId="0">
      <selection activeCell="A17" sqref="A17:I17"/>
    </sheetView>
  </sheetViews>
  <sheetFormatPr baseColWidth="10" defaultColWidth="11.44140625" defaultRowHeight="13.2"/>
  <cols>
    <col min="1" max="1" width="14.6640625" customWidth="1"/>
    <col min="2" max="2" width="15.5546875" customWidth="1"/>
    <col min="3" max="3" width="15" customWidth="1"/>
    <col min="4" max="6" width="11.44140625" customWidth="1"/>
    <col min="7" max="7" width="11.5546875" customWidth="1"/>
  </cols>
  <sheetData>
    <row r="1" spans="1:9" hidden="1">
      <c r="F1" s="3"/>
      <c r="G1" s="3"/>
    </row>
    <row r="2" spans="1:9" hidden="1">
      <c r="F2" s="3"/>
      <c r="G2" s="3"/>
    </row>
    <row r="3" spans="1:9" hidden="1">
      <c r="F3" s="3"/>
      <c r="G3" s="3"/>
    </row>
    <row r="4" spans="1:9" hidden="1">
      <c r="F4" s="3"/>
      <c r="G4" s="3"/>
    </row>
    <row r="5" spans="1:9" hidden="1">
      <c r="F5" s="3"/>
      <c r="G5" s="3"/>
    </row>
    <row r="6" spans="1:9" hidden="1"/>
    <row r="7" spans="1:9" hidden="1"/>
    <row r="8" spans="1:9" hidden="1"/>
    <row r="9" spans="1:9" hidden="1"/>
    <row r="10" spans="1:9" hidden="1"/>
    <row r="11" spans="1:9" hidden="1"/>
    <row r="12" spans="1:9" hidden="1"/>
    <row r="15" spans="1:9" ht="27.75" customHeight="1">
      <c r="A15" s="438" t="s">
        <v>111</v>
      </c>
      <c r="B15" s="438"/>
      <c r="C15" s="438"/>
      <c r="D15" s="438"/>
      <c r="E15" s="438"/>
      <c r="F15" s="438"/>
      <c r="G15" s="438"/>
      <c r="H15" s="438"/>
      <c r="I15" s="438"/>
    </row>
    <row r="16" spans="1:9">
      <c r="A16" s="228"/>
      <c r="B16" s="228"/>
      <c r="C16" s="228"/>
      <c r="D16" s="228"/>
      <c r="E16" s="228"/>
      <c r="F16" s="228"/>
      <c r="G16" s="228"/>
      <c r="H16" s="228"/>
      <c r="I16" s="228"/>
    </row>
    <row r="17" spans="1:9" ht="21.75" customHeight="1">
      <c r="A17" s="441" t="s">
        <v>439</v>
      </c>
      <c r="B17" s="441"/>
      <c r="C17" s="441"/>
      <c r="D17" s="441"/>
      <c r="E17" s="441"/>
      <c r="F17" s="441"/>
      <c r="G17" s="441"/>
      <c r="H17" s="441"/>
      <c r="I17" s="441"/>
    </row>
    <row r="18" spans="1:9">
      <c r="A18" s="228"/>
      <c r="B18" s="228"/>
      <c r="C18" s="228"/>
      <c r="D18" s="228"/>
      <c r="E18" s="228"/>
      <c r="F18" s="228"/>
      <c r="G18" s="228"/>
      <c r="H18" s="228"/>
      <c r="I18" s="228"/>
    </row>
    <row r="19" spans="1:9" ht="35.25" customHeight="1">
      <c r="A19" s="230" t="s">
        <v>430</v>
      </c>
      <c r="B19" s="440" t="s">
        <v>1352</v>
      </c>
      <c r="C19" s="440"/>
      <c r="D19" s="440"/>
      <c r="E19" s="440"/>
      <c r="F19" s="440"/>
      <c r="G19" s="440"/>
      <c r="H19" s="440"/>
      <c r="I19" s="440"/>
    </row>
    <row r="20" spans="1:9" ht="15" customHeight="1">
      <c r="A20" s="230" t="s">
        <v>94</v>
      </c>
      <c r="B20" s="440" t="s">
        <v>1357</v>
      </c>
      <c r="C20" s="440"/>
      <c r="D20" s="440"/>
      <c r="E20" s="440"/>
      <c r="F20" s="440"/>
      <c r="G20" s="440"/>
      <c r="H20" s="440"/>
      <c r="I20" s="440"/>
    </row>
    <row r="21" spans="1:9" ht="15" customHeight="1">
      <c r="A21" s="230" t="s">
        <v>97</v>
      </c>
      <c r="B21" s="440" t="s">
        <v>1359</v>
      </c>
      <c r="C21" s="440"/>
      <c r="D21" s="440"/>
      <c r="E21" s="440"/>
      <c r="F21" s="440"/>
      <c r="G21" s="440"/>
      <c r="H21" s="440"/>
      <c r="I21" s="440"/>
    </row>
    <row r="22" spans="1:9" ht="15" customHeight="1">
      <c r="A22" s="230" t="s">
        <v>283</v>
      </c>
      <c r="B22" s="439" t="s">
        <v>1361</v>
      </c>
      <c r="C22" s="439"/>
      <c r="D22" s="439"/>
      <c r="E22" s="439"/>
      <c r="F22" s="439"/>
      <c r="G22" s="439"/>
      <c r="H22" s="439"/>
      <c r="I22" s="439"/>
    </row>
    <row r="23" spans="1:9" ht="15" customHeight="1">
      <c r="A23" s="230" t="s">
        <v>284</v>
      </c>
      <c r="B23" s="439" t="s">
        <v>1362</v>
      </c>
      <c r="C23" s="439"/>
      <c r="D23" s="439"/>
      <c r="E23" s="439"/>
      <c r="F23" s="439"/>
      <c r="G23" s="439"/>
      <c r="H23" s="439"/>
      <c r="I23" s="439"/>
    </row>
    <row r="24" spans="1:9" ht="15" customHeight="1">
      <c r="A24" s="230" t="s">
        <v>285</v>
      </c>
      <c r="B24" s="439" t="s">
        <v>1364</v>
      </c>
      <c r="C24" s="439"/>
      <c r="D24" s="439"/>
      <c r="E24" s="439"/>
      <c r="F24" s="439"/>
      <c r="G24" s="439"/>
      <c r="H24" s="439"/>
      <c r="I24" s="439"/>
    </row>
    <row r="25" spans="1:9" ht="13.2" customHeight="1">
      <c r="A25" s="230" t="s">
        <v>286</v>
      </c>
      <c r="B25" s="439" t="s">
        <v>1363</v>
      </c>
      <c r="C25" s="439"/>
      <c r="D25" s="439"/>
      <c r="E25" s="439"/>
      <c r="F25" s="439"/>
      <c r="G25" s="439"/>
      <c r="H25" s="439"/>
      <c r="I25" s="439"/>
    </row>
    <row r="26" spans="1:9" ht="13.2" customHeight="1">
      <c r="A26" s="230" t="s">
        <v>287</v>
      </c>
      <c r="B26" s="439" t="s">
        <v>1369</v>
      </c>
      <c r="C26" s="439"/>
      <c r="D26" s="439"/>
      <c r="E26" s="439"/>
      <c r="F26" s="439"/>
      <c r="G26" s="439"/>
      <c r="H26" s="439"/>
      <c r="I26" s="439"/>
    </row>
    <row r="27" spans="1:9">
      <c r="A27" s="230" t="s">
        <v>288</v>
      </c>
      <c r="B27" s="440" t="s">
        <v>1368</v>
      </c>
      <c r="C27" s="440"/>
      <c r="D27" s="440"/>
      <c r="E27" s="440"/>
      <c r="F27" s="440"/>
      <c r="G27" s="440"/>
      <c r="H27" s="440"/>
      <c r="I27" s="440"/>
    </row>
    <row r="28" spans="1:9">
      <c r="A28" s="230" t="s">
        <v>289</v>
      </c>
      <c r="B28" s="440" t="s">
        <v>1370</v>
      </c>
      <c r="C28" s="440"/>
      <c r="D28" s="440"/>
      <c r="E28" s="440"/>
      <c r="F28" s="440"/>
      <c r="G28" s="440"/>
      <c r="H28" s="440"/>
      <c r="I28" s="440"/>
    </row>
    <row r="29" spans="1:9" ht="25.5" customHeight="1">
      <c r="A29" s="230" t="s">
        <v>432</v>
      </c>
      <c r="B29" s="440" t="s">
        <v>1373</v>
      </c>
      <c r="C29" s="440"/>
      <c r="D29" s="440"/>
      <c r="E29" s="440"/>
      <c r="F29" s="440"/>
      <c r="G29" s="440"/>
      <c r="H29" s="440"/>
      <c r="I29" s="440"/>
    </row>
    <row r="30" spans="1:9" ht="26.25" customHeight="1">
      <c r="A30" s="230" t="s">
        <v>433</v>
      </c>
      <c r="B30" s="440" t="s">
        <v>1372</v>
      </c>
      <c r="C30" s="440"/>
      <c r="D30" s="440"/>
      <c r="E30" s="440"/>
      <c r="F30" s="440"/>
      <c r="G30" s="440"/>
      <c r="H30" s="440"/>
      <c r="I30" s="440"/>
    </row>
    <row r="31" spans="1:9">
      <c r="A31" s="230" t="s">
        <v>431</v>
      </c>
      <c r="B31" s="440" t="s">
        <v>1374</v>
      </c>
      <c r="C31" s="440"/>
      <c r="D31" s="440"/>
      <c r="E31" s="440"/>
      <c r="F31" s="440"/>
      <c r="G31" s="440"/>
      <c r="H31" s="440"/>
      <c r="I31" s="440"/>
    </row>
    <row r="32" spans="1:9">
      <c r="A32" s="230" t="s">
        <v>434</v>
      </c>
      <c r="B32" s="440" t="s">
        <v>1378</v>
      </c>
      <c r="C32" s="440"/>
      <c r="D32" s="440"/>
      <c r="E32" s="440"/>
      <c r="F32" s="440"/>
      <c r="G32" s="440"/>
      <c r="H32" s="440"/>
      <c r="I32" s="440"/>
    </row>
    <row r="33" spans="1:9">
      <c r="A33" s="230" t="s">
        <v>435</v>
      </c>
      <c r="B33" s="440" t="s">
        <v>1380</v>
      </c>
      <c r="C33" s="440"/>
      <c r="D33" s="440"/>
      <c r="E33" s="440"/>
      <c r="F33" s="440"/>
      <c r="G33" s="440"/>
      <c r="H33" s="440"/>
      <c r="I33" s="440"/>
    </row>
    <row r="34" spans="1:9">
      <c r="A34" s="230" t="s">
        <v>436</v>
      </c>
      <c r="B34" s="440" t="s">
        <v>1382</v>
      </c>
      <c r="C34" s="440"/>
      <c r="D34" s="440"/>
      <c r="E34" s="440"/>
      <c r="F34" s="440"/>
      <c r="G34" s="440"/>
      <c r="H34" s="440"/>
      <c r="I34" s="440"/>
    </row>
    <row r="35" spans="1:9" ht="30" customHeight="1">
      <c r="A35" s="230" t="s">
        <v>437</v>
      </c>
      <c r="B35" s="440" t="s">
        <v>1393</v>
      </c>
      <c r="C35" s="440"/>
      <c r="D35" s="440"/>
      <c r="E35" s="440"/>
      <c r="F35" s="440"/>
      <c r="G35" s="440"/>
      <c r="H35" s="440"/>
      <c r="I35" s="440"/>
    </row>
    <row r="36" spans="1:9" ht="20.25" customHeight="1">
      <c r="A36" s="230" t="s">
        <v>438</v>
      </c>
      <c r="B36" s="440" t="s">
        <v>1395</v>
      </c>
      <c r="C36" s="440"/>
      <c r="D36" s="440"/>
      <c r="E36" s="440"/>
      <c r="F36" s="440"/>
      <c r="G36" s="440"/>
      <c r="H36" s="440"/>
      <c r="I36" s="440"/>
    </row>
    <row r="37" spans="1:9" ht="24.75" customHeight="1">
      <c r="A37" s="230" t="s">
        <v>303</v>
      </c>
      <c r="B37" s="440" t="s">
        <v>1533</v>
      </c>
      <c r="C37" s="440"/>
      <c r="D37" s="440"/>
      <c r="E37" s="440"/>
      <c r="F37" s="440"/>
      <c r="G37" s="440"/>
      <c r="H37" s="440"/>
      <c r="I37" s="440"/>
    </row>
  </sheetData>
  <mergeCells count="21">
    <mergeCell ref="A15:I15"/>
    <mergeCell ref="B20:I20"/>
    <mergeCell ref="B22:I22"/>
    <mergeCell ref="B25:I25"/>
    <mergeCell ref="A17:I17"/>
    <mergeCell ref="B19:I19"/>
    <mergeCell ref="B21:I21"/>
    <mergeCell ref="B23:I23"/>
    <mergeCell ref="B24:I24"/>
    <mergeCell ref="B37:I37"/>
    <mergeCell ref="B34:I34"/>
    <mergeCell ref="B26:I26"/>
    <mergeCell ref="B27:I27"/>
    <mergeCell ref="B28:I28"/>
    <mergeCell ref="B29:I29"/>
    <mergeCell ref="B30:I30"/>
    <mergeCell ref="B31:I31"/>
    <mergeCell ref="B32:I32"/>
    <mergeCell ref="B33:I33"/>
    <mergeCell ref="B35:I35"/>
    <mergeCell ref="B36:I36"/>
  </mergeCells>
  <hyperlinks>
    <hyperlink ref="A15:I15" location="'Compendio de Vivienda 2024'!E31" display="Capítulo 3: Situación de la vivienda en Costa Rica " xr:uid="{00000000-0004-0000-0E00-000000000000}"/>
    <hyperlink ref="B21:I21" location="'c14'!B3" display="Viviendas ocupadas y número de ocupantes, según metros cuadrados de construcción. 2024." xr:uid="{00000000-0004-0000-0E00-000003000000}"/>
    <hyperlink ref="B23:I23" location="'c16g8'!B3" display="Número de viviendas por estado físico, según región y zona. 2018." xr:uid="{00000000-0004-0000-0E00-000004000000}"/>
    <hyperlink ref="B25:I25" location="'c18'!B3" display="Características de las viviendas ocupadas por región. 2024." xr:uid="{00000000-0004-0000-0E00-000006000000}"/>
    <hyperlink ref="B26:I26" location="'c19g10'!B3" display="Viviendas ocupadas y total de ocupantes por procedencia del agua, según región y zona. 2024." xr:uid="{00000000-0004-0000-0E00-000007000000}"/>
    <hyperlink ref="B27:I27" location="'c20'!B3" display="Viviendas ocupadas y total de ocupantes por tipo de abastecimiento de agua, según región. 2018." xr:uid="{00000000-0004-0000-0E00-000008000000}"/>
    <hyperlink ref="B28:I28" location="'c21'!B3" display="Total de viviendas ocupadas por tipo de vivienda, según sistema de eliminación de basura. 2018." xr:uid="{00000000-0004-0000-0E00-000009000000}"/>
    <hyperlink ref="B29:I29" location="'c22g11'!B3" display="Viviendas ocupadas y total de ocupantes por sistema de disposición de excretas, según región y zona. 2024." xr:uid="{00000000-0004-0000-0E00-00000A000000}"/>
    <hyperlink ref="B30:I30" location="'c23'!B3" display="Viviendas ocupadas y número de ocupantes por disponibilidad de servicios básicos, según tipo de tenencia de la vivienda. 2018." xr:uid="{00000000-0004-0000-0E00-00000B000000}"/>
    <hyperlink ref="B31:I31" location="'c24'!B3" display="Total de viviendas ocupadas por tipo de vivienda, según tipo de tenencia y región. 2018." xr:uid="{00000000-0004-0000-0E00-00000C000000}"/>
    <hyperlink ref="B32:I32" location="'c25'!B3" display="Total de hogares por nivel de pobreza, según tipo de vivienda y región. 2018." xr:uid="{00000000-0004-0000-0E00-00000D000000}"/>
    <hyperlink ref="B33:I33" location="'c26'!B3" display="Total de hogares por nivel de pobreza, según tipo de tenencia de la vivienda y región. 2018." xr:uid="{00000000-0004-0000-0E00-00000E000000}"/>
    <hyperlink ref="B35:I35" location="'c28'!B3" display="Viviendas alquiladas con monto de alquiler conocido, monto promedio de alquiler e ingreso neto promedio del hogar, según región. 2018." xr:uid="{00000000-0004-0000-0E00-00000F000000}"/>
    <hyperlink ref="B36:I36" location="'c29G12'!B3" display="Faltante de vivienda, cuantitativo y cualitativo, por región. 2024." xr:uid="{00000000-0004-0000-0E00-000010000000}"/>
    <hyperlink ref="B37:I37" location="'c30g13'!B3" display="Distribución del faltante de vivienda, cuantitativo y cualitativo, por decil de ingreso total del hogar neto. 2018." xr:uid="{00000000-0004-0000-0E00-000011000000}"/>
    <hyperlink ref="B20:I20" location="'c13'!B3" display="Total de viviendas ocupadas por región, según tipo y calificación de la vivienda. 2024." xr:uid="{00000000-0004-0000-0E00-000013000000}"/>
    <hyperlink ref="B22:I22" location="'c15'!B3" display="Viviendas ocupadas por región, según metros cuadrados de construcción. 2018." xr:uid="{00000000-0004-0000-0E00-000014000000}"/>
    <hyperlink ref="B34:I34" location="'c27'!B3" display="Total de hogares por nivel de pobreza, según calificación de la vivienda y región. 2018." xr:uid="{00000000-0004-0000-0E00-000015000000}"/>
    <hyperlink ref="B19:I19" location="'c12 g7'!B3" display="Total de viviendas ocupadas, total de ocupantes y promedio de ocupantes por vivienda, por región y según tipo de vivienda. 2024." xr:uid="{E8A21DFE-BB98-4480-941B-3AC17EDB4E3E}"/>
    <hyperlink ref="B24:I24" location="'c17g9'!B3" display="Total de viviendas por región y zona, según calificación de la vivienda. 2024. " xr:uid="{00000000-0004-0000-0E00-000005000000}"/>
  </hyperlinks>
  <pageMargins left="0.75" right="0.75" top="1" bottom="1" header="0" footer="0"/>
  <pageSetup orientation="landscape" horizontalDpi="180" verticalDpi="18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Y70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48.5546875" style="3" bestFit="1" customWidth="1"/>
    <col min="3" max="3" width="16.5546875" style="3" customWidth="1"/>
    <col min="4" max="4" width="17.5546875" style="3" customWidth="1"/>
    <col min="5" max="5" width="16.33203125" style="3" customWidth="1"/>
    <col min="6" max="6" width="16.33203125" bestFit="1" customWidth="1"/>
    <col min="7" max="7" width="15.5546875" customWidth="1"/>
    <col min="8" max="8" width="16.88671875" customWidth="1"/>
    <col min="9" max="9" width="17.109375" customWidth="1"/>
    <col min="10" max="10" width="12.88671875" bestFit="1" customWidth="1"/>
    <col min="11" max="11" width="15.109375" customWidth="1"/>
    <col min="12" max="12" width="16.109375" bestFit="1" customWidth="1"/>
    <col min="13" max="13" width="14.5546875" bestFit="1" customWidth="1"/>
    <col min="14" max="14" width="11" bestFit="1" customWidth="1"/>
    <col min="15" max="16" width="16.109375" bestFit="1" customWidth="1"/>
    <col min="17" max="17" width="14.5546875" bestFit="1" customWidth="1"/>
    <col min="18" max="18" width="14.5546875" customWidth="1"/>
    <col min="19" max="19" width="14.5546875" bestFit="1" customWidth="1"/>
    <col min="20" max="20" width="16.109375" bestFit="1" customWidth="1"/>
    <col min="21" max="21" width="14.5546875" bestFit="1" customWidth="1"/>
    <col min="22" max="22" width="14.5546875" customWidth="1"/>
    <col min="23" max="23" width="14.109375" bestFit="1" customWidth="1"/>
    <col min="24" max="24" width="15.44140625" bestFit="1" customWidth="1"/>
    <col min="25" max="25" width="14.109375" bestFit="1" customWidth="1"/>
  </cols>
  <sheetData>
    <row r="1" spans="2:25" ht="21" customHeight="1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5" ht="15">
      <c r="B2" s="454" t="s">
        <v>430</v>
      </c>
      <c r="C2" s="454"/>
      <c r="D2" s="454"/>
      <c r="E2" s="454"/>
      <c r="F2" s="454"/>
      <c r="G2" s="454"/>
      <c r="H2" s="454"/>
      <c r="I2" s="454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2:25" ht="24" customHeight="1" thickBot="1">
      <c r="B3" s="474" t="s">
        <v>1352</v>
      </c>
      <c r="C3" s="474"/>
      <c r="D3" s="474"/>
      <c r="E3" s="474"/>
      <c r="F3" s="474"/>
      <c r="G3" s="474"/>
      <c r="H3" s="474"/>
      <c r="I3" s="474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2:25" ht="15.6" thickTop="1" thickBot="1">
      <c r="B4" s="486" t="s">
        <v>112</v>
      </c>
      <c r="C4" s="469" t="s">
        <v>113</v>
      </c>
      <c r="D4" s="451" t="s">
        <v>114</v>
      </c>
      <c r="E4" s="452"/>
      <c r="F4" s="452"/>
      <c r="G4" s="452"/>
      <c r="H4" s="452"/>
      <c r="I4" s="453"/>
      <c r="J4" s="10"/>
      <c r="K4" s="497"/>
      <c r="L4" s="497"/>
      <c r="M4" s="497"/>
      <c r="O4" s="497"/>
      <c r="P4" s="497"/>
      <c r="Q4" s="497"/>
      <c r="R4" s="9"/>
      <c r="S4" s="497"/>
      <c r="T4" s="497"/>
      <c r="U4" s="497"/>
      <c r="V4" s="9"/>
      <c r="W4" s="497"/>
      <c r="X4" s="497"/>
      <c r="Y4" s="497"/>
    </row>
    <row r="5" spans="2:25" ht="26.4" thickTop="1" thickBot="1">
      <c r="B5" s="493"/>
      <c r="C5" s="470"/>
      <c r="D5" s="300" t="s">
        <v>115</v>
      </c>
      <c r="E5" s="300" t="s">
        <v>116</v>
      </c>
      <c r="F5" s="300" t="s">
        <v>117</v>
      </c>
      <c r="G5" s="300" t="s">
        <v>118</v>
      </c>
      <c r="H5" s="300" t="s">
        <v>266</v>
      </c>
      <c r="I5" s="300" t="s">
        <v>119</v>
      </c>
      <c r="J5" s="10"/>
      <c r="K5" s="41"/>
      <c r="L5" s="9"/>
      <c r="M5" s="9"/>
      <c r="O5" s="41"/>
      <c r="P5" s="9"/>
      <c r="Q5" s="9"/>
      <c r="R5" s="9"/>
      <c r="S5" s="41"/>
      <c r="T5" s="9"/>
      <c r="U5" s="9"/>
      <c r="V5" s="9"/>
      <c r="W5" s="41"/>
      <c r="X5" s="9"/>
      <c r="Y5" s="9"/>
    </row>
    <row r="6" spans="2:25" ht="15.6" thickTop="1" thickBot="1">
      <c r="B6" s="263" t="s">
        <v>39</v>
      </c>
      <c r="C6" s="243"/>
      <c r="D6" s="243"/>
      <c r="E6" s="243"/>
      <c r="F6" s="243"/>
      <c r="G6" s="243"/>
      <c r="H6" s="243"/>
      <c r="I6" s="243"/>
      <c r="J6" s="10"/>
      <c r="K6" s="10"/>
      <c r="L6" s="10"/>
      <c r="M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2:25" ht="15.6" thickTop="1" thickBot="1">
      <c r="B7" s="263" t="s">
        <v>120</v>
      </c>
      <c r="C7" s="385">
        <v>1808710</v>
      </c>
      <c r="D7" s="385">
        <v>1117999</v>
      </c>
      <c r="E7" s="385">
        <v>136704</v>
      </c>
      <c r="F7" s="385">
        <v>111200</v>
      </c>
      <c r="G7" s="385">
        <v>135705</v>
      </c>
      <c r="H7" s="385">
        <v>157677</v>
      </c>
      <c r="I7" s="385">
        <v>149425</v>
      </c>
      <c r="J7" s="180"/>
      <c r="K7" s="30"/>
      <c r="L7" s="30"/>
      <c r="M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2:25" ht="15.6" thickTop="1" thickBot="1">
      <c r="B8" s="263" t="s">
        <v>121</v>
      </c>
      <c r="C8" s="385">
        <v>5310201</v>
      </c>
      <c r="D8" s="385">
        <v>3265951</v>
      </c>
      <c r="E8" s="385">
        <v>415340</v>
      </c>
      <c r="F8" s="385">
        <v>320435</v>
      </c>
      <c r="G8" s="385">
        <v>377088</v>
      </c>
      <c r="H8" s="385">
        <v>479565</v>
      </c>
      <c r="I8" s="385">
        <v>451822</v>
      </c>
      <c r="J8" s="180"/>
      <c r="K8" s="30"/>
      <c r="L8" s="30"/>
      <c r="M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2:25" ht="15.6" thickTop="1" thickBot="1">
      <c r="B9" s="263" t="s">
        <v>122</v>
      </c>
      <c r="C9" s="272">
        <f t="shared" ref="C9:I9" si="0">+C8/C7</f>
        <v>2.9359051478678175</v>
      </c>
      <c r="D9" s="272">
        <f t="shared" si="0"/>
        <v>2.9212467989685145</v>
      </c>
      <c r="E9" s="272">
        <f t="shared" si="0"/>
        <v>3.0382432116104869</v>
      </c>
      <c r="F9" s="272">
        <f t="shared" si="0"/>
        <v>2.8816097122302158</v>
      </c>
      <c r="G9" s="272">
        <f t="shared" si="0"/>
        <v>2.7787332817508568</v>
      </c>
      <c r="H9" s="272">
        <f t="shared" si="0"/>
        <v>3.0414391445803761</v>
      </c>
      <c r="I9" s="272">
        <f t="shared" si="0"/>
        <v>3.0237376610339637</v>
      </c>
      <c r="J9" s="180"/>
      <c r="K9" s="42"/>
      <c r="L9" s="42"/>
      <c r="M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2:25" ht="15.6" thickTop="1" thickBot="1">
      <c r="B10" s="263" t="s">
        <v>123</v>
      </c>
      <c r="C10" s="272"/>
      <c r="D10" s="272"/>
      <c r="E10" s="272"/>
      <c r="F10" s="272"/>
      <c r="G10" s="272"/>
      <c r="H10" s="272"/>
      <c r="I10" s="272"/>
      <c r="J10" s="180"/>
      <c r="K10" s="42"/>
      <c r="L10" s="10"/>
      <c r="M10" s="42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2:25" ht="15.6" thickTop="1" thickBot="1">
      <c r="B11" s="263" t="s">
        <v>152</v>
      </c>
      <c r="C11" s="272"/>
      <c r="D11" s="272"/>
      <c r="E11" s="272"/>
      <c r="F11" s="272"/>
      <c r="G11" s="272"/>
      <c r="H11" s="272"/>
      <c r="I11" s="272"/>
      <c r="J11" s="180"/>
      <c r="K11" s="42"/>
      <c r="L11" s="10"/>
      <c r="M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2:25" ht="15.6" thickTop="1" thickBot="1">
      <c r="B12" s="263" t="s">
        <v>120</v>
      </c>
      <c r="C12" s="385">
        <v>39941</v>
      </c>
      <c r="D12" s="385">
        <v>38429</v>
      </c>
      <c r="E12" s="385">
        <v>294</v>
      </c>
      <c r="F12" s="385">
        <v>281</v>
      </c>
      <c r="G12" s="385">
        <v>255</v>
      </c>
      <c r="H12" s="385">
        <v>494</v>
      </c>
      <c r="I12" s="385">
        <v>188</v>
      </c>
      <c r="J12" s="180"/>
      <c r="K12" s="30"/>
      <c r="L12" s="30"/>
      <c r="M12" s="30"/>
      <c r="O12" s="30"/>
      <c r="P12" s="30"/>
      <c r="Q12" s="30"/>
      <c r="R12" s="43"/>
      <c r="S12" s="30"/>
      <c r="T12" s="30"/>
      <c r="U12" s="30"/>
      <c r="V12" s="30"/>
      <c r="W12" s="30"/>
      <c r="X12" s="30"/>
      <c r="Y12" s="30"/>
    </row>
    <row r="13" spans="2:25" ht="15.6" thickTop="1" thickBot="1">
      <c r="B13" s="263" t="s">
        <v>121</v>
      </c>
      <c r="C13" s="385">
        <v>99772</v>
      </c>
      <c r="D13" s="385">
        <v>96389</v>
      </c>
      <c r="E13" s="385">
        <v>588</v>
      </c>
      <c r="F13" s="385">
        <v>412</v>
      </c>
      <c r="G13" s="385">
        <v>876</v>
      </c>
      <c r="H13" s="385">
        <v>1131</v>
      </c>
      <c r="I13" s="385">
        <v>376</v>
      </c>
      <c r="J13" s="180"/>
      <c r="K13" s="30"/>
      <c r="L13" s="30"/>
      <c r="M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2:25" ht="15.6" thickTop="1" thickBot="1">
      <c r="B14" s="263" t="s">
        <v>122</v>
      </c>
      <c r="C14" s="272">
        <f>+C13/C12</f>
        <v>2.4979845271775871</v>
      </c>
      <c r="D14" s="272">
        <f t="shared" ref="D14:I14" si="1">+D13/D12</f>
        <v>2.5082359676286137</v>
      </c>
      <c r="E14" s="272">
        <f t="shared" si="1"/>
        <v>2</v>
      </c>
      <c r="F14" s="272">
        <f t="shared" si="1"/>
        <v>1.4661921708185053</v>
      </c>
      <c r="G14" s="272">
        <f t="shared" si="1"/>
        <v>3.4352941176470586</v>
      </c>
      <c r="H14" s="272">
        <f t="shared" si="1"/>
        <v>2.2894736842105261</v>
      </c>
      <c r="I14" s="272">
        <f t="shared" si="1"/>
        <v>2</v>
      </c>
      <c r="J14" s="180"/>
      <c r="K14" s="42"/>
      <c r="L14" s="42"/>
      <c r="M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2:25" ht="15.6" thickTop="1" thickBot="1">
      <c r="B15" s="263" t="s">
        <v>124</v>
      </c>
      <c r="C15" s="243"/>
      <c r="D15" s="243"/>
      <c r="E15" s="243"/>
      <c r="F15" s="243"/>
      <c r="G15" s="243"/>
      <c r="H15" s="243"/>
      <c r="I15" s="243"/>
      <c r="J15" s="180"/>
      <c r="K15" s="10"/>
      <c r="L15" s="43"/>
      <c r="M15" s="43"/>
      <c r="O15" s="10"/>
      <c r="P15" s="43"/>
      <c r="Q15" s="43"/>
      <c r="R15" s="43"/>
      <c r="S15" s="10"/>
      <c r="T15" s="43"/>
      <c r="U15" s="43"/>
      <c r="V15" s="43"/>
      <c r="W15" s="10"/>
      <c r="X15" s="43"/>
      <c r="Y15" s="43"/>
    </row>
    <row r="16" spans="2:25" ht="15.6" thickTop="1" thickBot="1">
      <c r="B16" s="263" t="s">
        <v>120</v>
      </c>
      <c r="C16" s="385">
        <v>1005661</v>
      </c>
      <c r="D16" s="385">
        <v>401619</v>
      </c>
      <c r="E16" s="385">
        <v>121253</v>
      </c>
      <c r="F16" s="385">
        <v>90809</v>
      </c>
      <c r="G16" s="385">
        <v>128816</v>
      </c>
      <c r="H16" s="385">
        <v>134081</v>
      </c>
      <c r="I16" s="385">
        <v>129083</v>
      </c>
      <c r="J16" s="180"/>
      <c r="K16" s="30"/>
      <c r="L16" s="30"/>
      <c r="M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2:25" ht="15.6" thickTop="1" thickBot="1">
      <c r="B17" s="263" t="s">
        <v>121</v>
      </c>
      <c r="C17" s="385">
        <v>2960674</v>
      </c>
      <c r="D17" s="385">
        <v>1175031</v>
      </c>
      <c r="E17" s="385">
        <v>370974</v>
      </c>
      <c r="F17" s="385">
        <v>261648</v>
      </c>
      <c r="G17" s="385">
        <v>357263</v>
      </c>
      <c r="H17" s="385">
        <v>405857</v>
      </c>
      <c r="I17" s="385">
        <v>389901</v>
      </c>
      <c r="J17" s="180"/>
      <c r="K17" s="30"/>
      <c r="L17" s="30"/>
      <c r="M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2:25" ht="15.6" thickTop="1" thickBot="1">
      <c r="B18" s="263" t="s">
        <v>122</v>
      </c>
      <c r="C18" s="272">
        <f>+C17/C16</f>
        <v>2.9440079708768661</v>
      </c>
      <c r="D18" s="272">
        <f t="shared" ref="D18:I18" si="2">+D17/D16</f>
        <v>2.9257355852188267</v>
      </c>
      <c r="E18" s="272">
        <f t="shared" si="2"/>
        <v>3.0595036823831161</v>
      </c>
      <c r="F18" s="272">
        <f t="shared" si="2"/>
        <v>2.8813003116431193</v>
      </c>
      <c r="G18" s="272">
        <f t="shared" si="2"/>
        <v>2.7734365296236492</v>
      </c>
      <c r="H18" s="272">
        <f t="shared" si="2"/>
        <v>3.0269538562510721</v>
      </c>
      <c r="I18" s="272">
        <f t="shared" si="2"/>
        <v>3.0205449207099306</v>
      </c>
      <c r="J18" s="180"/>
      <c r="K18" s="30"/>
      <c r="L18" s="42"/>
      <c r="M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2:25" ht="15.6" thickTop="1" thickBot="1">
      <c r="B19" s="263" t="s">
        <v>125</v>
      </c>
      <c r="C19" s="243"/>
      <c r="D19" s="243"/>
      <c r="E19" s="243"/>
      <c r="F19" s="243"/>
      <c r="G19" s="243"/>
      <c r="H19" s="243"/>
      <c r="I19" s="243"/>
      <c r="J19" s="180"/>
      <c r="K19" s="10"/>
      <c r="L19" s="10"/>
      <c r="M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2:25" ht="15.6" thickTop="1" thickBot="1">
      <c r="B20" s="263" t="s">
        <v>120</v>
      </c>
      <c r="C20" s="385">
        <v>698810</v>
      </c>
      <c r="D20" s="385">
        <v>622237</v>
      </c>
      <c r="E20" s="385">
        <v>13129</v>
      </c>
      <c r="F20" s="385">
        <v>16937</v>
      </c>
      <c r="G20" s="385">
        <v>5457</v>
      </c>
      <c r="H20" s="385">
        <v>21229</v>
      </c>
      <c r="I20" s="385">
        <v>19821</v>
      </c>
      <c r="J20" s="180"/>
      <c r="K20" s="30"/>
      <c r="L20" s="30"/>
      <c r="M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2:25" ht="15.6" thickTop="1" thickBot="1">
      <c r="B21" s="263" t="s">
        <v>121</v>
      </c>
      <c r="C21" s="385">
        <v>2081297</v>
      </c>
      <c r="D21" s="385">
        <v>1844167</v>
      </c>
      <c r="E21" s="385">
        <v>39099</v>
      </c>
      <c r="F21" s="385">
        <v>50502</v>
      </c>
      <c r="G21" s="385">
        <v>16637</v>
      </c>
      <c r="H21" s="385">
        <v>69853</v>
      </c>
      <c r="I21" s="385">
        <v>61039</v>
      </c>
      <c r="J21" s="180"/>
      <c r="K21" s="30"/>
      <c r="L21" s="30"/>
      <c r="M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2:25" ht="15.6" thickTop="1" thickBot="1">
      <c r="B22" s="263" t="s">
        <v>122</v>
      </c>
      <c r="C22" s="272">
        <f>+C21/C20</f>
        <v>2.9783446144159358</v>
      </c>
      <c r="D22" s="272">
        <f t="shared" ref="D22:I22" si="3">+D21/D20</f>
        <v>2.9637694319045638</v>
      </c>
      <c r="E22" s="272">
        <f t="shared" si="3"/>
        <v>2.978063828166654</v>
      </c>
      <c r="F22" s="272">
        <f t="shared" si="3"/>
        <v>2.9817559189939185</v>
      </c>
      <c r="G22" s="272">
        <f t="shared" si="3"/>
        <v>3.0487447315374747</v>
      </c>
      <c r="H22" s="272">
        <f t="shared" si="3"/>
        <v>3.2904517405435962</v>
      </c>
      <c r="I22" s="272">
        <f t="shared" si="3"/>
        <v>3.0795116290802684</v>
      </c>
      <c r="J22" s="180"/>
      <c r="K22" s="42"/>
      <c r="L22" s="42"/>
      <c r="M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2:25" ht="15.6" thickTop="1" thickBot="1">
      <c r="B23" s="263" t="s">
        <v>126</v>
      </c>
      <c r="C23" s="243"/>
      <c r="D23" s="243"/>
      <c r="E23" s="243"/>
      <c r="F23" s="243"/>
      <c r="G23" s="243"/>
      <c r="H23" s="243"/>
      <c r="I23" s="243"/>
      <c r="J23" s="180"/>
      <c r="K23" s="42"/>
      <c r="L23" s="10"/>
      <c r="M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2:25" ht="15.6" thickTop="1" thickBot="1">
      <c r="B24" s="263" t="s">
        <v>120</v>
      </c>
      <c r="C24" s="385">
        <v>59357</v>
      </c>
      <c r="D24" s="385">
        <v>52449</v>
      </c>
      <c r="E24" s="385">
        <v>1521</v>
      </c>
      <c r="F24" s="385">
        <v>2309</v>
      </c>
      <c r="G24" s="385">
        <v>1177</v>
      </c>
      <c r="H24" s="385">
        <v>1728</v>
      </c>
      <c r="I24" s="385">
        <v>173</v>
      </c>
      <c r="J24" s="180"/>
      <c r="K24" s="30"/>
      <c r="L24" s="30"/>
      <c r="M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2:25" ht="15.6" thickTop="1" thickBot="1">
      <c r="B25" s="263" t="s">
        <v>121</v>
      </c>
      <c r="C25" s="385">
        <v>155138</v>
      </c>
      <c r="D25" s="385">
        <v>139605</v>
      </c>
      <c r="E25" s="385">
        <v>3461</v>
      </c>
      <c r="F25" s="385">
        <v>6835</v>
      </c>
      <c r="G25" s="385">
        <v>2312</v>
      </c>
      <c r="H25" s="385">
        <v>2579</v>
      </c>
      <c r="I25" s="385">
        <v>346</v>
      </c>
      <c r="J25" s="180"/>
      <c r="K25" s="30"/>
      <c r="L25" s="30"/>
      <c r="M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6" thickTop="1" thickBot="1">
      <c r="B26" s="263" t="s">
        <v>122</v>
      </c>
      <c r="C26" s="272">
        <f>+C25/C24</f>
        <v>2.6136428727866976</v>
      </c>
      <c r="D26" s="272">
        <f t="shared" ref="D26:I26" si="4">+D25/D24</f>
        <v>2.6617285362923981</v>
      </c>
      <c r="E26" s="272">
        <f t="shared" si="4"/>
        <v>2.2754766600920449</v>
      </c>
      <c r="F26" s="272">
        <f t="shared" si="4"/>
        <v>2.9601559116500651</v>
      </c>
      <c r="G26" s="272">
        <f t="shared" si="4"/>
        <v>1.9643160577740018</v>
      </c>
      <c r="H26" s="272">
        <f t="shared" si="4"/>
        <v>1.4924768518518519</v>
      </c>
      <c r="I26" s="272">
        <f t="shared" si="4"/>
        <v>2</v>
      </c>
      <c r="J26" s="180"/>
      <c r="K26" s="42"/>
      <c r="L26" s="42"/>
      <c r="M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2:25" ht="15.6" thickTop="1" thickBot="1">
      <c r="B27" s="263" t="s">
        <v>1356</v>
      </c>
      <c r="C27" s="243"/>
      <c r="D27" s="243"/>
      <c r="E27" s="243"/>
      <c r="F27" s="243"/>
      <c r="G27" s="243"/>
      <c r="H27" s="243"/>
      <c r="I27" s="243"/>
      <c r="J27" s="180"/>
      <c r="K27" s="10"/>
      <c r="L27" s="10"/>
      <c r="M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2:25" ht="15.6" thickTop="1" thickBot="1">
      <c r="B28" s="263" t="s">
        <v>120</v>
      </c>
      <c r="C28" s="385">
        <v>4941</v>
      </c>
      <c r="D28" s="385">
        <v>3265</v>
      </c>
      <c r="E28" s="385">
        <v>507</v>
      </c>
      <c r="F28" s="243">
        <v>864</v>
      </c>
      <c r="G28" s="243">
        <v>0</v>
      </c>
      <c r="H28" s="243">
        <v>145</v>
      </c>
      <c r="I28" s="243">
        <v>160</v>
      </c>
      <c r="J28" s="180"/>
      <c r="K28" s="10"/>
      <c r="L28" s="10"/>
      <c r="M28" s="30"/>
      <c r="O28" s="10"/>
      <c r="P28" s="10"/>
      <c r="Q28" s="30"/>
      <c r="R28" s="30"/>
      <c r="S28" s="10"/>
      <c r="T28" s="10"/>
      <c r="U28" s="30"/>
      <c r="V28" s="30"/>
      <c r="W28" s="44"/>
      <c r="X28" s="44"/>
      <c r="Y28" s="44"/>
    </row>
    <row r="29" spans="2:25" ht="15.6" thickTop="1" thickBot="1">
      <c r="B29" s="263" t="s">
        <v>121</v>
      </c>
      <c r="C29" s="385">
        <v>13320</v>
      </c>
      <c r="D29" s="385">
        <v>10759</v>
      </c>
      <c r="E29" s="385">
        <v>1218</v>
      </c>
      <c r="F29" s="243">
        <v>1038</v>
      </c>
      <c r="G29" s="243">
        <v>0</v>
      </c>
      <c r="H29" s="243">
        <v>145</v>
      </c>
      <c r="I29" s="243">
        <v>160</v>
      </c>
      <c r="J29" s="180"/>
      <c r="K29" s="10"/>
      <c r="L29" s="10"/>
      <c r="M29" s="30"/>
      <c r="O29" s="10"/>
      <c r="P29" s="10"/>
      <c r="Q29" s="30"/>
      <c r="R29" s="30"/>
      <c r="S29" s="10"/>
      <c r="T29" s="10"/>
      <c r="U29" s="30"/>
      <c r="V29" s="30"/>
      <c r="W29" s="44"/>
      <c r="X29" s="44"/>
      <c r="Y29" s="44"/>
    </row>
    <row r="30" spans="2:25" ht="15.6" thickTop="1" thickBot="1">
      <c r="B30" s="263" t="s">
        <v>122</v>
      </c>
      <c r="C30" s="272">
        <f>+C29/C28</f>
        <v>2.6958105646630237</v>
      </c>
      <c r="D30" s="272">
        <f>+D29/D28</f>
        <v>3.295252679938744</v>
      </c>
      <c r="E30" s="272">
        <f>+E29/E28</f>
        <v>2.4023668639053253</v>
      </c>
      <c r="F30" s="272">
        <f t="shared" ref="F30:I30" si="5">+F29/F28</f>
        <v>1.2013888888888888</v>
      </c>
      <c r="G30" s="272" t="s">
        <v>155</v>
      </c>
      <c r="H30" s="272">
        <f t="shared" si="5"/>
        <v>1</v>
      </c>
      <c r="I30" s="272">
        <f t="shared" si="5"/>
        <v>1</v>
      </c>
      <c r="J30" s="180"/>
      <c r="K30" s="42"/>
      <c r="L30" s="42"/>
      <c r="M30" s="42"/>
      <c r="O30" s="42"/>
      <c r="P30" s="42"/>
      <c r="Q30" s="42"/>
      <c r="R30" s="42"/>
      <c r="S30" s="42"/>
      <c r="T30" s="42"/>
      <c r="U30" s="42"/>
      <c r="V30" s="42"/>
      <c r="W30" s="44"/>
      <c r="X30" s="44"/>
      <c r="Y30" s="44"/>
    </row>
    <row r="31" spans="2:25" ht="15.6" thickTop="1" thickBot="1">
      <c r="B31" s="198"/>
      <c r="C31" s="197"/>
      <c r="D31" s="197"/>
      <c r="E31" s="197"/>
      <c r="F31" s="197"/>
      <c r="G31" s="197"/>
      <c r="H31" s="197"/>
      <c r="I31" s="197"/>
      <c r="J31" s="180"/>
      <c r="K31" s="42"/>
      <c r="L31" s="42"/>
      <c r="M31" s="42"/>
      <c r="O31" s="42"/>
      <c r="P31" s="42"/>
      <c r="Q31" s="42"/>
      <c r="R31" s="42"/>
      <c r="S31" s="42"/>
      <c r="T31" s="42"/>
      <c r="U31" s="42"/>
      <c r="V31" s="42"/>
      <c r="W31" s="44"/>
      <c r="X31" s="44"/>
      <c r="Y31" s="44"/>
    </row>
    <row r="32" spans="2:25" ht="15" thickTop="1" thickBot="1">
      <c r="B32" s="458" t="s">
        <v>1353</v>
      </c>
      <c r="C32" s="459"/>
      <c r="D32" s="459"/>
      <c r="E32" s="459"/>
      <c r="F32" s="459"/>
      <c r="G32" s="459"/>
      <c r="H32" s="459"/>
      <c r="I32" s="459"/>
      <c r="J32" s="1"/>
      <c r="K32" s="1"/>
      <c r="L32" s="1"/>
      <c r="M32" s="1"/>
    </row>
    <row r="33" spans="2:12" ht="14.4" thickTop="1" thickBot="1">
      <c r="B33" s="498"/>
      <c r="C33" s="499"/>
      <c r="D33" s="499"/>
      <c r="E33" s="499"/>
      <c r="F33" s="499"/>
      <c r="G33" s="499"/>
      <c r="H33" s="499"/>
      <c r="I33" s="499"/>
    </row>
    <row r="34" spans="2:12" ht="13.8" thickTop="1">
      <c r="C34" s="179"/>
      <c r="D34" s="96"/>
      <c r="E34" s="96"/>
      <c r="F34" s="96"/>
      <c r="G34" s="96"/>
      <c r="H34" s="96"/>
      <c r="I34" s="96"/>
      <c r="J34" s="194"/>
      <c r="K34" s="194"/>
      <c r="L34" s="194"/>
    </row>
    <row r="35" spans="2:12">
      <c r="C35" s="179"/>
    </row>
    <row r="61" spans="2:12">
      <c r="C61" s="275"/>
    </row>
    <row r="62" spans="2:12" ht="13.8" thickBot="1">
      <c r="L62" s="45"/>
    </row>
    <row r="63" spans="2:12" ht="14.4" thickTop="1" thickBot="1">
      <c r="B63" s="500"/>
      <c r="C63" s="501"/>
      <c r="D63" s="501"/>
      <c r="E63" s="501"/>
      <c r="F63" s="501"/>
      <c r="G63" s="501"/>
    </row>
    <row r="64" spans="2:12" ht="13.8" thickTop="1"/>
    <row r="65" spans="2:8" ht="15.6" thickBot="1">
      <c r="B65" s="454" t="s">
        <v>1355</v>
      </c>
      <c r="C65" s="454"/>
      <c r="D65" s="454"/>
      <c r="E65" s="454"/>
      <c r="F65" s="454"/>
      <c r="G65" s="454"/>
    </row>
    <row r="66" spans="2:8" ht="14.25" customHeight="1" thickTop="1" thickBot="1">
      <c r="B66" s="486" t="s">
        <v>129</v>
      </c>
      <c r="C66" s="494" t="s">
        <v>1354</v>
      </c>
      <c r="D66" s="495"/>
      <c r="E66" s="495"/>
      <c r="F66" s="495"/>
      <c r="G66" s="496"/>
      <c r="H66" s="29"/>
    </row>
    <row r="67" spans="2:8" ht="14.4" thickTop="1" thickBot="1">
      <c r="B67" s="493"/>
      <c r="C67" s="300" t="s">
        <v>455</v>
      </c>
      <c r="D67" s="300" t="s">
        <v>456</v>
      </c>
      <c r="E67" s="300" t="s">
        <v>457</v>
      </c>
      <c r="F67" s="300" t="s">
        <v>458</v>
      </c>
      <c r="G67" s="300" t="s">
        <v>459</v>
      </c>
    </row>
    <row r="68" spans="2:8" ht="14.4" thickTop="1" thickBot="1">
      <c r="B68" s="235" t="s">
        <v>474</v>
      </c>
      <c r="C68" s="273">
        <v>3.29</v>
      </c>
      <c r="D68" s="273">
        <v>3.13</v>
      </c>
      <c r="E68" s="273">
        <v>3</v>
      </c>
      <c r="F68" s="273">
        <v>2.76</v>
      </c>
      <c r="G68" s="273">
        <v>2.37</v>
      </c>
    </row>
    <row r="69" spans="2:8" ht="14.4" thickTop="1" thickBot="1">
      <c r="B69" s="235" t="s">
        <v>475</v>
      </c>
      <c r="C69" s="273">
        <v>0.65</v>
      </c>
      <c r="D69" s="273">
        <v>1.03</v>
      </c>
      <c r="E69" s="273">
        <v>1.37</v>
      </c>
      <c r="F69" s="273">
        <v>1.57</v>
      </c>
      <c r="G69" s="273">
        <v>1.47</v>
      </c>
    </row>
    <row r="70" spans="2:8" ht="13.8" thickTop="1">
      <c r="B70" s="268" t="s">
        <v>476</v>
      </c>
      <c r="C70" s="274">
        <v>80100</v>
      </c>
      <c r="D70" s="274">
        <v>166848</v>
      </c>
      <c r="E70" s="274">
        <v>279046</v>
      </c>
      <c r="F70" s="274">
        <v>470950</v>
      </c>
      <c r="G70" s="274">
        <v>1205553</v>
      </c>
    </row>
  </sheetData>
  <mergeCells count="15">
    <mergeCell ref="W4:Y4"/>
    <mergeCell ref="K4:M4"/>
    <mergeCell ref="B33:I33"/>
    <mergeCell ref="B63:G63"/>
    <mergeCell ref="B32:I32"/>
    <mergeCell ref="B4:B5"/>
    <mergeCell ref="C4:C5"/>
    <mergeCell ref="D4:I4"/>
    <mergeCell ref="O4:Q4"/>
    <mergeCell ref="B66:B67"/>
    <mergeCell ref="C66:G66"/>
    <mergeCell ref="B65:G65"/>
    <mergeCell ref="S4:U4"/>
    <mergeCell ref="B2:I2"/>
    <mergeCell ref="B3:I3"/>
  </mergeCells>
  <hyperlinks>
    <hyperlink ref="B3:I3" location="'Capitulo 3'!B19" display="Total de viviendas ocupadas, total de ocupantes y promedio de ocupantes por vivienda, por región y según tipo de vivienda. 2018." xr:uid="{00000000-0004-0000-0F00-000000000000}"/>
  </hyperlinks>
  <pageMargins left="0.75" right="0.75" top="1" bottom="1" header="0" footer="0"/>
  <pageSetup orientation="landscape" horizontalDpi="180" verticalDpi="18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Y82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48.5546875" style="3" bestFit="1" customWidth="1"/>
    <col min="3" max="3" width="16.5546875" style="3" customWidth="1"/>
    <col min="4" max="4" width="17.5546875" style="3" customWidth="1"/>
    <col min="5" max="5" width="16.33203125" style="3" customWidth="1"/>
    <col min="6" max="6" width="16.33203125" bestFit="1" customWidth="1"/>
    <col min="7" max="7" width="15.5546875" customWidth="1"/>
    <col min="8" max="8" width="16.88671875" customWidth="1"/>
    <col min="9" max="9" width="17.109375" customWidth="1"/>
    <col min="10" max="10" width="12.88671875" bestFit="1" customWidth="1"/>
    <col min="11" max="11" width="15.109375" customWidth="1"/>
    <col min="12" max="12" width="16.109375" bestFit="1" customWidth="1"/>
    <col min="13" max="13" width="14.5546875" bestFit="1" customWidth="1"/>
    <col min="14" max="14" width="11" bestFit="1" customWidth="1"/>
    <col min="15" max="16" width="16.109375" bestFit="1" customWidth="1"/>
    <col min="17" max="17" width="14.5546875" bestFit="1" customWidth="1"/>
    <col min="18" max="18" width="14.5546875" customWidth="1"/>
    <col min="19" max="19" width="14.5546875" bestFit="1" customWidth="1"/>
    <col min="20" max="20" width="16.109375" bestFit="1" customWidth="1"/>
    <col min="21" max="21" width="14.5546875" bestFit="1" customWidth="1"/>
    <col min="22" max="22" width="14.5546875" customWidth="1"/>
    <col min="23" max="23" width="14.109375" bestFit="1" customWidth="1"/>
    <col min="24" max="24" width="15.44140625" bestFit="1" customWidth="1"/>
    <col min="25" max="25" width="14.109375" bestFit="1" customWidth="1"/>
  </cols>
  <sheetData>
    <row r="1" spans="2:25" ht="21" customHeight="1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5" ht="15">
      <c r="B2" s="454" t="s">
        <v>94</v>
      </c>
      <c r="C2" s="454"/>
      <c r="D2" s="454"/>
      <c r="E2" s="454"/>
      <c r="F2" s="454"/>
      <c r="G2" s="454"/>
      <c r="H2" s="454"/>
      <c r="I2" s="454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2:25" ht="24" customHeight="1" thickBot="1">
      <c r="B3" s="474" t="s">
        <v>1357</v>
      </c>
      <c r="C3" s="474"/>
      <c r="D3" s="474"/>
      <c r="E3" s="474"/>
      <c r="F3" s="474"/>
      <c r="G3" s="474"/>
      <c r="H3" s="474"/>
      <c r="I3" s="474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2:25" ht="15.6" thickTop="1" thickBot="1">
      <c r="B4" s="486" t="s">
        <v>570</v>
      </c>
      <c r="C4" s="469" t="s">
        <v>113</v>
      </c>
      <c r="D4" s="451" t="s">
        <v>114</v>
      </c>
      <c r="E4" s="452"/>
      <c r="F4" s="452"/>
      <c r="G4" s="452"/>
      <c r="H4" s="452"/>
      <c r="I4" s="453"/>
      <c r="J4" s="10"/>
      <c r="K4" s="497"/>
      <c r="L4" s="497"/>
      <c r="M4" s="497"/>
      <c r="O4" s="497"/>
      <c r="P4" s="497"/>
      <c r="Q4" s="497"/>
      <c r="R4" s="9"/>
      <c r="S4" s="497"/>
      <c r="T4" s="497"/>
      <c r="U4" s="497"/>
      <c r="V4" s="9"/>
      <c r="W4" s="497"/>
      <c r="X4" s="497"/>
      <c r="Y4" s="497"/>
    </row>
    <row r="5" spans="2:25" ht="26.4" thickTop="1" thickBot="1">
      <c r="B5" s="493"/>
      <c r="C5" s="470"/>
      <c r="D5" s="300" t="s">
        <v>115</v>
      </c>
      <c r="E5" s="300" t="s">
        <v>116</v>
      </c>
      <c r="F5" s="300" t="s">
        <v>117</v>
      </c>
      <c r="G5" s="300" t="s">
        <v>118</v>
      </c>
      <c r="H5" s="300" t="s">
        <v>266</v>
      </c>
      <c r="I5" s="300" t="s">
        <v>119</v>
      </c>
      <c r="J5" s="10"/>
      <c r="K5" s="41"/>
      <c r="L5" s="9"/>
      <c r="M5" s="9"/>
      <c r="O5" s="41"/>
      <c r="P5" s="9"/>
      <c r="Q5" s="9"/>
      <c r="R5" s="9"/>
      <c r="S5" s="41"/>
      <c r="T5" s="9"/>
      <c r="U5" s="9"/>
      <c r="V5" s="9"/>
      <c r="W5" s="41"/>
      <c r="X5" s="9"/>
      <c r="Y5" s="9"/>
    </row>
    <row r="6" spans="2:25" ht="15.6" thickTop="1" thickBot="1">
      <c r="B6" s="263" t="s">
        <v>39</v>
      </c>
      <c r="C6" s="385">
        <v>1808710</v>
      </c>
      <c r="D6" s="385">
        <v>1117999</v>
      </c>
      <c r="E6" s="385">
        <v>136704</v>
      </c>
      <c r="F6" s="385">
        <v>111200</v>
      </c>
      <c r="G6" s="385">
        <v>135705</v>
      </c>
      <c r="H6" s="385">
        <v>157677</v>
      </c>
      <c r="I6" s="385">
        <v>149425</v>
      </c>
      <c r="J6" s="30"/>
      <c r="K6" s="10"/>
      <c r="L6" s="10"/>
      <c r="M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2:25" ht="15.6" thickTop="1" thickBot="1">
      <c r="B7" s="277" t="s">
        <v>140</v>
      </c>
      <c r="C7" s="385">
        <v>115537</v>
      </c>
      <c r="D7" s="385">
        <v>49768</v>
      </c>
      <c r="E7" s="385">
        <v>8811</v>
      </c>
      <c r="F7" s="385">
        <v>9553</v>
      </c>
      <c r="G7" s="385">
        <v>12693</v>
      </c>
      <c r="H7" s="385">
        <v>18644</v>
      </c>
      <c r="I7" s="385">
        <v>16068</v>
      </c>
      <c r="J7" s="30"/>
      <c r="K7" s="10"/>
      <c r="L7" s="10"/>
      <c r="M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2:25" ht="15.6" thickTop="1" thickBot="1">
      <c r="B8" s="277" t="s">
        <v>141</v>
      </c>
      <c r="C8" s="385">
        <v>25470</v>
      </c>
      <c r="D8" s="385">
        <v>14036</v>
      </c>
      <c r="E8" s="385">
        <v>1576</v>
      </c>
      <c r="F8" s="385">
        <v>1830</v>
      </c>
      <c r="G8" s="385">
        <v>1017</v>
      </c>
      <c r="H8" s="385">
        <v>4820</v>
      </c>
      <c r="I8" s="385">
        <v>2191</v>
      </c>
      <c r="J8" s="30"/>
      <c r="K8" s="30"/>
      <c r="L8" s="30"/>
      <c r="M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2:25" ht="15.6" thickTop="1" thickBot="1">
      <c r="B9" s="277" t="s">
        <v>142</v>
      </c>
      <c r="C9" s="385">
        <v>605313</v>
      </c>
      <c r="D9" s="385">
        <v>307634</v>
      </c>
      <c r="E9" s="385">
        <v>54285</v>
      </c>
      <c r="F9" s="385">
        <v>46619</v>
      </c>
      <c r="G9" s="385">
        <v>65703</v>
      </c>
      <c r="H9" s="385">
        <v>62802</v>
      </c>
      <c r="I9" s="385">
        <v>68270</v>
      </c>
      <c r="J9" s="30"/>
      <c r="K9" s="30"/>
      <c r="L9" s="30"/>
      <c r="M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2:25" ht="15.6" thickTop="1" thickBot="1">
      <c r="B10" s="277" t="s">
        <v>143</v>
      </c>
      <c r="C10" s="385">
        <v>1062390</v>
      </c>
      <c r="D10" s="385">
        <v>746561</v>
      </c>
      <c r="E10" s="385">
        <v>72032</v>
      </c>
      <c r="F10" s="385">
        <v>53198</v>
      </c>
      <c r="G10" s="385">
        <v>56292</v>
      </c>
      <c r="H10" s="385">
        <v>71411</v>
      </c>
      <c r="I10" s="385">
        <v>62896</v>
      </c>
      <c r="J10" s="30"/>
      <c r="K10" s="42"/>
      <c r="L10" s="42"/>
      <c r="M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2:25" ht="15.6" thickTop="1" thickBot="1">
      <c r="B11" s="277"/>
      <c r="C11" s="384"/>
      <c r="D11" s="384"/>
      <c r="E11" s="384"/>
      <c r="F11" s="384"/>
      <c r="G11" s="384"/>
      <c r="H11" s="384"/>
      <c r="I11" s="384"/>
      <c r="J11" s="180"/>
      <c r="K11" s="42"/>
      <c r="L11" s="42"/>
      <c r="M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2:25" ht="15.6" thickTop="1" thickBot="1">
      <c r="B12" s="263" t="s">
        <v>123</v>
      </c>
      <c r="C12" s="389"/>
      <c r="D12" s="389"/>
      <c r="E12" s="389"/>
      <c r="F12" s="389"/>
      <c r="G12" s="389"/>
      <c r="H12" s="389"/>
      <c r="I12" s="389"/>
      <c r="J12" s="180"/>
      <c r="K12" s="42"/>
      <c r="L12" s="10"/>
      <c r="M12" s="42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ht="15.6" thickTop="1" thickBot="1">
      <c r="B13" s="263"/>
      <c r="C13" s="389"/>
      <c r="D13" s="389"/>
      <c r="E13" s="389"/>
      <c r="F13" s="389"/>
      <c r="G13" s="389"/>
      <c r="H13" s="389"/>
      <c r="I13" s="389"/>
      <c r="J13" s="180"/>
      <c r="K13" s="42"/>
      <c r="L13" s="10"/>
      <c r="M13" s="42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ht="15.6" thickTop="1" thickBot="1">
      <c r="B14" s="263" t="s">
        <v>571</v>
      </c>
      <c r="C14" s="385"/>
      <c r="D14" s="385"/>
      <c r="G14" s="385"/>
      <c r="H14" s="385"/>
      <c r="I14" s="385"/>
      <c r="J14" s="180"/>
      <c r="K14" s="42"/>
      <c r="L14" s="10"/>
      <c r="M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2:25" ht="15.6" thickTop="1" thickBot="1">
      <c r="B15" s="277" t="s">
        <v>572</v>
      </c>
      <c r="C15" s="385">
        <v>0</v>
      </c>
      <c r="D15" s="385">
        <v>0</v>
      </c>
      <c r="E15" s="385">
        <v>0</v>
      </c>
      <c r="F15" s="385">
        <v>0</v>
      </c>
      <c r="G15" s="385">
        <v>0</v>
      </c>
      <c r="H15" s="385">
        <v>0</v>
      </c>
      <c r="I15" s="385">
        <v>0</v>
      </c>
      <c r="J15" s="180"/>
      <c r="K15" s="30"/>
      <c r="L15" s="30"/>
      <c r="M15" s="30"/>
      <c r="O15" s="30"/>
      <c r="P15" s="30"/>
      <c r="Q15" s="30"/>
      <c r="R15" s="43"/>
      <c r="S15" s="30"/>
      <c r="T15" s="30"/>
      <c r="U15" s="30"/>
      <c r="V15" s="30"/>
      <c r="W15" s="30"/>
      <c r="X15" s="30"/>
      <c r="Y15" s="30"/>
    </row>
    <row r="16" spans="2:25" ht="15.6" thickTop="1" thickBot="1">
      <c r="B16" s="277" t="s">
        <v>573</v>
      </c>
      <c r="C16" s="385">
        <v>0</v>
      </c>
      <c r="D16" s="385">
        <v>0</v>
      </c>
      <c r="E16" s="385">
        <v>0</v>
      </c>
      <c r="F16" s="385">
        <v>0</v>
      </c>
      <c r="G16" s="385">
        <v>0</v>
      </c>
      <c r="H16" s="385">
        <v>0</v>
      </c>
      <c r="I16" s="385">
        <v>0</v>
      </c>
      <c r="J16" s="180"/>
      <c r="K16" s="30"/>
      <c r="L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2:25" ht="15.6" thickTop="1" thickBot="1">
      <c r="B17" s="277" t="s">
        <v>574</v>
      </c>
      <c r="C17" s="385">
        <v>3764</v>
      </c>
      <c r="D17" s="385">
        <v>3049</v>
      </c>
      <c r="E17" s="385">
        <v>294</v>
      </c>
      <c r="F17" s="385">
        <v>131</v>
      </c>
      <c r="G17" s="385">
        <v>133</v>
      </c>
      <c r="H17" s="385">
        <v>157</v>
      </c>
      <c r="I17" s="385">
        <v>0</v>
      </c>
      <c r="J17" s="180"/>
      <c r="K17" s="30"/>
      <c r="L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2:25" ht="15.6" thickTop="1" thickBot="1">
      <c r="B18" s="277" t="s">
        <v>575</v>
      </c>
      <c r="C18" s="385">
        <v>36177</v>
      </c>
      <c r="D18" s="385">
        <v>35380</v>
      </c>
      <c r="E18" s="385">
        <v>0</v>
      </c>
      <c r="F18" s="385">
        <v>150</v>
      </c>
      <c r="G18" s="385">
        <v>122</v>
      </c>
      <c r="H18" s="385">
        <v>337</v>
      </c>
      <c r="I18" s="385">
        <v>188</v>
      </c>
      <c r="J18" s="180"/>
      <c r="K18" s="42"/>
      <c r="L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2:25" ht="15.6" thickTop="1" thickBot="1">
      <c r="B19" s="277"/>
      <c r="C19" s="385"/>
      <c r="D19" s="385"/>
      <c r="E19" s="385"/>
      <c r="F19" s="385"/>
      <c r="G19" s="385"/>
      <c r="H19" s="385"/>
      <c r="I19" s="385"/>
      <c r="J19" s="180"/>
      <c r="K19" s="42"/>
      <c r="L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2:25" ht="15.6" thickTop="1" thickBot="1">
      <c r="B20" s="263" t="s">
        <v>576</v>
      </c>
      <c r="C20" s="385"/>
      <c r="D20" s="385"/>
      <c r="E20" s="385"/>
      <c r="F20" s="385"/>
      <c r="G20" s="385"/>
      <c r="H20" s="385"/>
      <c r="I20" s="385"/>
      <c r="J20" s="180"/>
      <c r="K20" s="10"/>
      <c r="L20" s="43"/>
      <c r="O20" s="10"/>
      <c r="P20" s="43"/>
      <c r="Q20" s="43"/>
      <c r="R20" s="43"/>
      <c r="S20" s="10"/>
      <c r="T20" s="43"/>
      <c r="U20" s="43"/>
      <c r="V20" s="43"/>
      <c r="W20" s="10"/>
      <c r="X20" s="43"/>
      <c r="Y20" s="43"/>
    </row>
    <row r="21" spans="2:25" ht="15.6" thickTop="1" thickBot="1">
      <c r="B21" s="277" t="s">
        <v>572</v>
      </c>
      <c r="C21" s="385">
        <v>78751</v>
      </c>
      <c r="D21" s="385">
        <v>17957</v>
      </c>
      <c r="E21" s="385">
        <v>8304</v>
      </c>
      <c r="F21" s="385">
        <v>8684</v>
      </c>
      <c r="G21" s="385">
        <v>12201</v>
      </c>
      <c r="H21" s="385">
        <v>16789</v>
      </c>
      <c r="I21" s="385">
        <v>14816</v>
      </c>
      <c r="J21" s="180"/>
      <c r="K21" s="10"/>
      <c r="L21" s="43"/>
      <c r="O21" s="10"/>
      <c r="P21" s="43"/>
      <c r="Q21" s="43"/>
      <c r="R21" s="43"/>
      <c r="S21" s="10"/>
      <c r="T21" s="43"/>
      <c r="U21" s="43"/>
      <c r="V21" s="43"/>
      <c r="W21" s="10"/>
      <c r="X21" s="43"/>
      <c r="Y21" s="43"/>
    </row>
    <row r="22" spans="2:25" ht="15.6" thickTop="1" thickBot="1">
      <c r="B22" s="277" t="s">
        <v>573</v>
      </c>
      <c r="C22" s="385">
        <v>13828</v>
      </c>
      <c r="D22" s="385">
        <v>4874</v>
      </c>
      <c r="E22" s="385">
        <v>1100</v>
      </c>
      <c r="F22" s="385">
        <v>1507</v>
      </c>
      <c r="G22" s="385">
        <v>713</v>
      </c>
      <c r="H22" s="385">
        <v>3870</v>
      </c>
      <c r="I22" s="385">
        <v>1764</v>
      </c>
      <c r="J22" s="180"/>
      <c r="K22" s="30"/>
      <c r="L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2:25" ht="15.6" thickTop="1" thickBot="1">
      <c r="B23" s="277" t="s">
        <v>574</v>
      </c>
      <c r="C23" s="385">
        <v>389192</v>
      </c>
      <c r="D23" s="385">
        <v>124033</v>
      </c>
      <c r="E23" s="385">
        <v>49003</v>
      </c>
      <c r="F23" s="385">
        <v>38415</v>
      </c>
      <c r="G23" s="385">
        <v>63334</v>
      </c>
      <c r="H23" s="385">
        <v>54525</v>
      </c>
      <c r="I23" s="385">
        <v>59882</v>
      </c>
      <c r="J23" s="180"/>
      <c r="K23" s="30"/>
      <c r="L23" s="30"/>
      <c r="M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2:25" ht="15.6" thickTop="1" thickBot="1">
      <c r="B24" s="277" t="s">
        <v>575</v>
      </c>
      <c r="C24" s="385">
        <v>523890</v>
      </c>
      <c r="D24" s="385">
        <v>254755</v>
      </c>
      <c r="E24" s="385">
        <v>62846</v>
      </c>
      <c r="F24" s="385">
        <v>42203</v>
      </c>
      <c r="G24" s="385">
        <v>52568</v>
      </c>
      <c r="H24" s="385">
        <v>58897</v>
      </c>
      <c r="I24" s="385">
        <v>52621</v>
      </c>
      <c r="J24" s="180"/>
      <c r="K24" s="30"/>
      <c r="L24" s="42"/>
      <c r="M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2:25" ht="15.6" thickTop="1" thickBot="1">
      <c r="B25" s="277"/>
      <c r="C25" s="385"/>
      <c r="D25" s="385"/>
      <c r="E25" s="385"/>
      <c r="F25" s="385"/>
      <c r="G25" s="385"/>
      <c r="H25" s="385"/>
      <c r="I25" s="385"/>
      <c r="J25" s="180"/>
      <c r="K25" s="30"/>
      <c r="L25" s="42"/>
      <c r="M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2:25" ht="15.6" thickTop="1" thickBot="1">
      <c r="B26" s="263" t="s">
        <v>577</v>
      </c>
      <c r="C26" s="385"/>
      <c r="D26" s="385"/>
      <c r="E26" s="385"/>
      <c r="F26" s="385"/>
      <c r="G26" s="385"/>
      <c r="H26" s="385"/>
      <c r="I26" s="385"/>
      <c r="J26" s="180"/>
      <c r="K26" s="10"/>
      <c r="L26" s="10"/>
      <c r="M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2:25" ht="15.6" thickTop="1" thickBot="1">
      <c r="B27" s="277" t="s">
        <v>572</v>
      </c>
      <c r="C27" s="385">
        <v>34011</v>
      </c>
      <c r="D27" s="385">
        <v>29711</v>
      </c>
      <c r="E27" s="385">
        <v>0</v>
      </c>
      <c r="F27" s="385">
        <v>701</v>
      </c>
      <c r="G27" s="385">
        <v>492</v>
      </c>
      <c r="H27" s="385">
        <v>1855</v>
      </c>
      <c r="I27" s="385">
        <v>1252</v>
      </c>
      <c r="J27" s="180"/>
      <c r="K27" s="10"/>
      <c r="L27" s="10"/>
      <c r="M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2:25" ht="15.6" thickTop="1" thickBot="1">
      <c r="B28" s="277" t="s">
        <v>573</v>
      </c>
      <c r="C28" s="385">
        <v>9620</v>
      </c>
      <c r="D28" s="385">
        <v>7643</v>
      </c>
      <c r="E28" s="385">
        <v>292</v>
      </c>
      <c r="F28" s="385">
        <v>149</v>
      </c>
      <c r="G28" s="385">
        <v>304</v>
      </c>
      <c r="H28" s="385">
        <v>805</v>
      </c>
      <c r="I28" s="385">
        <v>427</v>
      </c>
      <c r="J28" s="180"/>
      <c r="K28" s="30"/>
      <c r="L28" s="30"/>
      <c r="M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6" thickTop="1" thickBot="1">
      <c r="B29" s="277" t="s">
        <v>574</v>
      </c>
      <c r="C29" s="385">
        <v>198778</v>
      </c>
      <c r="D29" s="385">
        <v>169448</v>
      </c>
      <c r="E29" s="385">
        <v>4670</v>
      </c>
      <c r="F29" s="385">
        <v>6907</v>
      </c>
      <c r="G29" s="385">
        <v>2071</v>
      </c>
      <c r="H29" s="385">
        <v>7627</v>
      </c>
      <c r="I29" s="385">
        <v>8055</v>
      </c>
      <c r="J29" s="180"/>
      <c r="K29" s="30"/>
      <c r="L29" s="30"/>
      <c r="M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6" thickTop="1" thickBot="1">
      <c r="B30" s="277" t="s">
        <v>575</v>
      </c>
      <c r="C30" s="385">
        <v>456401</v>
      </c>
      <c r="D30" s="385">
        <v>415435</v>
      </c>
      <c r="E30" s="385">
        <v>8167</v>
      </c>
      <c r="F30" s="385">
        <v>9180</v>
      </c>
      <c r="G30" s="385">
        <v>2590</v>
      </c>
      <c r="H30" s="385">
        <v>10942</v>
      </c>
      <c r="I30" s="385">
        <v>10087</v>
      </c>
      <c r="J30" s="180"/>
      <c r="K30" s="42"/>
      <c r="L30" s="42"/>
      <c r="M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2:25" ht="15.6" thickTop="1" thickBot="1">
      <c r="B31" s="277"/>
      <c r="C31" s="385"/>
      <c r="D31" s="385"/>
      <c r="E31" s="385"/>
      <c r="F31" s="385"/>
      <c r="G31" s="385"/>
      <c r="H31" s="385"/>
      <c r="I31" s="385"/>
      <c r="J31" s="180"/>
      <c r="K31" s="42"/>
      <c r="L31" s="42"/>
      <c r="M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5" ht="15.6" thickTop="1" thickBot="1">
      <c r="B32" s="263" t="s">
        <v>578</v>
      </c>
      <c r="C32" s="385"/>
      <c r="D32" s="385"/>
      <c r="E32" s="385"/>
      <c r="F32" s="385"/>
      <c r="G32" s="385"/>
      <c r="H32" s="385"/>
      <c r="I32" s="385"/>
      <c r="J32" s="180"/>
      <c r="K32" s="42"/>
      <c r="L32" s="10"/>
      <c r="M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2:25" ht="15.6" thickTop="1" thickBot="1">
      <c r="B33" s="277" t="s">
        <v>572</v>
      </c>
      <c r="C33" s="385">
        <v>0</v>
      </c>
      <c r="D33" s="385">
        <v>0</v>
      </c>
      <c r="E33" s="385">
        <v>0</v>
      </c>
      <c r="F33" s="385">
        <v>0</v>
      </c>
      <c r="G33" s="385">
        <v>0</v>
      </c>
      <c r="H33" s="385">
        <v>0</v>
      </c>
      <c r="I33" s="385">
        <v>0</v>
      </c>
      <c r="J33" s="180"/>
      <c r="K33" s="30"/>
      <c r="L33" s="30"/>
      <c r="M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6" thickTop="1" thickBot="1">
      <c r="B34" s="277" t="s">
        <v>573</v>
      </c>
      <c r="C34" s="385">
        <v>1148</v>
      </c>
      <c r="D34" s="385">
        <v>964</v>
      </c>
      <c r="E34" s="385">
        <v>184</v>
      </c>
      <c r="F34" s="385">
        <v>0</v>
      </c>
      <c r="G34" s="385">
        <v>0</v>
      </c>
      <c r="H34" s="385">
        <v>0</v>
      </c>
      <c r="I34" s="385">
        <v>0</v>
      </c>
      <c r="J34" s="180"/>
      <c r="K34" s="30"/>
      <c r="L34" s="30"/>
      <c r="M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6" thickTop="1" thickBot="1">
      <c r="B35" s="277" t="s">
        <v>574</v>
      </c>
      <c r="C35" s="385">
        <v>12287</v>
      </c>
      <c r="D35" s="385">
        <v>10494</v>
      </c>
      <c r="E35" s="385">
        <v>318</v>
      </c>
      <c r="F35" s="385">
        <v>644</v>
      </c>
      <c r="G35" s="385">
        <v>165</v>
      </c>
      <c r="H35" s="385">
        <v>493</v>
      </c>
      <c r="I35" s="385">
        <v>173</v>
      </c>
      <c r="J35" s="180"/>
      <c r="K35" s="30"/>
      <c r="L35" s="30"/>
      <c r="M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6" thickTop="1" thickBot="1">
      <c r="B36" s="277" t="s">
        <v>575</v>
      </c>
      <c r="C36" s="385">
        <v>45922</v>
      </c>
      <c r="D36" s="385">
        <v>40991</v>
      </c>
      <c r="E36" s="385">
        <v>1019</v>
      </c>
      <c r="F36" s="385">
        <v>1665</v>
      </c>
      <c r="G36" s="385">
        <v>1012</v>
      </c>
      <c r="H36" s="385">
        <v>1235</v>
      </c>
      <c r="I36" s="385">
        <v>0</v>
      </c>
      <c r="J36" s="180"/>
      <c r="K36" s="42"/>
      <c r="L36" s="42"/>
      <c r="M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2:25" ht="15.6" thickTop="1" thickBot="1">
      <c r="B37" s="277"/>
      <c r="C37" s="385"/>
      <c r="D37" s="385"/>
      <c r="E37" s="385"/>
      <c r="F37" s="385"/>
      <c r="G37" s="385"/>
      <c r="H37" s="385"/>
      <c r="I37" s="385"/>
      <c r="J37" s="180"/>
      <c r="K37" s="42"/>
      <c r="L37" s="42"/>
      <c r="M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2:25" ht="15.6" thickTop="1" thickBot="1">
      <c r="B38" s="263" t="s">
        <v>1360</v>
      </c>
      <c r="C38" s="385"/>
      <c r="D38" s="385"/>
      <c r="E38" s="385"/>
      <c r="F38" s="385"/>
      <c r="G38" s="385"/>
      <c r="H38" s="385"/>
      <c r="I38" s="385"/>
      <c r="J38" s="180"/>
      <c r="K38" s="10"/>
      <c r="L38" s="10"/>
      <c r="M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2:25" ht="15.6" thickTop="1" thickBot="1">
      <c r="B39" s="277" t="s">
        <v>572</v>
      </c>
      <c r="C39" s="385">
        <f>200+2575</f>
        <v>2775</v>
      </c>
      <c r="D39" s="385">
        <v>2100</v>
      </c>
      <c r="E39" s="385">
        <v>507</v>
      </c>
      <c r="F39" s="385">
        <v>168</v>
      </c>
      <c r="G39" s="385">
        <v>0</v>
      </c>
      <c r="H39" s="385">
        <v>0</v>
      </c>
      <c r="I39" s="385">
        <v>0</v>
      </c>
      <c r="J39" s="180"/>
      <c r="K39" s="10"/>
      <c r="L39" s="10"/>
      <c r="M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2:25" ht="15.6" thickTop="1" thickBot="1">
      <c r="B40" s="277" t="s">
        <v>573</v>
      </c>
      <c r="C40" s="385">
        <v>874</v>
      </c>
      <c r="D40" s="385">
        <v>555</v>
      </c>
      <c r="E40" s="385">
        <v>0</v>
      </c>
      <c r="F40" s="385">
        <v>174</v>
      </c>
      <c r="G40" s="385">
        <v>0</v>
      </c>
      <c r="H40" s="385">
        <v>145</v>
      </c>
      <c r="I40" s="385">
        <v>0</v>
      </c>
      <c r="J40" s="180"/>
      <c r="K40" s="10"/>
      <c r="L40" s="10"/>
      <c r="M40" s="30"/>
      <c r="O40" s="10"/>
      <c r="P40" s="10"/>
      <c r="Q40" s="30"/>
      <c r="R40" s="30"/>
      <c r="S40" s="10"/>
      <c r="T40" s="10"/>
      <c r="U40" s="30"/>
      <c r="V40" s="30"/>
      <c r="W40" s="44"/>
      <c r="X40" s="44"/>
      <c r="Y40" s="44"/>
    </row>
    <row r="41" spans="2:25" ht="15.6" thickTop="1" thickBot="1">
      <c r="B41" s="277" t="s">
        <v>574</v>
      </c>
      <c r="C41" s="385">
        <f>1132+160</f>
        <v>1292</v>
      </c>
      <c r="D41" s="385">
        <v>610</v>
      </c>
      <c r="E41" s="385">
        <v>0</v>
      </c>
      <c r="F41" s="385">
        <v>522</v>
      </c>
      <c r="G41" s="385">
        <v>0</v>
      </c>
      <c r="H41" s="385">
        <v>0</v>
      </c>
      <c r="I41" s="385">
        <v>160</v>
      </c>
      <c r="J41" s="180"/>
      <c r="K41" s="10"/>
      <c r="L41" s="10"/>
      <c r="M41" s="30"/>
      <c r="O41" s="10"/>
      <c r="P41" s="10"/>
      <c r="Q41" s="30"/>
      <c r="R41" s="30"/>
      <c r="S41" s="10"/>
      <c r="T41" s="10"/>
      <c r="U41" s="30"/>
      <c r="V41" s="30"/>
      <c r="W41" s="44"/>
      <c r="X41" s="44"/>
      <c r="Y41" s="44"/>
    </row>
    <row r="42" spans="2:25" ht="15.6" thickTop="1" thickBot="1">
      <c r="B42" s="277" t="s">
        <v>575</v>
      </c>
      <c r="C42" s="385">
        <v>0</v>
      </c>
      <c r="D42" s="385">
        <v>0</v>
      </c>
      <c r="E42" s="385">
        <v>0</v>
      </c>
      <c r="F42" s="385">
        <v>0</v>
      </c>
      <c r="G42" s="385">
        <v>0</v>
      </c>
      <c r="H42" s="385">
        <v>0</v>
      </c>
      <c r="I42" s="385">
        <v>0</v>
      </c>
      <c r="J42" s="180"/>
      <c r="K42" s="42"/>
      <c r="L42" s="42"/>
      <c r="M42" s="42"/>
      <c r="O42" s="42"/>
      <c r="P42" s="42"/>
      <c r="Q42" s="42"/>
      <c r="R42" s="42"/>
      <c r="S42" s="42"/>
      <c r="T42" s="42"/>
      <c r="U42" s="42"/>
      <c r="V42" s="42"/>
      <c r="W42" s="44"/>
      <c r="X42" s="44"/>
      <c r="Y42" s="44"/>
    </row>
    <row r="43" spans="2:25" ht="15.6" thickTop="1" thickBot="1">
      <c r="B43" s="276"/>
      <c r="C43" s="250"/>
      <c r="D43" s="250"/>
      <c r="E43" s="250"/>
      <c r="F43" s="250"/>
      <c r="G43" s="250"/>
      <c r="H43" s="250"/>
      <c r="I43" s="250"/>
      <c r="J43" s="180"/>
      <c r="K43" s="42"/>
      <c r="L43" s="42"/>
      <c r="M43" s="42"/>
      <c r="O43" s="42"/>
      <c r="P43" s="42"/>
      <c r="Q43" s="42"/>
      <c r="R43" s="42"/>
      <c r="S43" s="42"/>
      <c r="T43" s="42"/>
      <c r="U43" s="42"/>
      <c r="V43" s="42"/>
      <c r="W43" s="44"/>
      <c r="X43" s="44"/>
      <c r="Y43" s="44"/>
    </row>
    <row r="44" spans="2:25" ht="15" thickTop="1" thickBot="1">
      <c r="B44" s="458" t="s">
        <v>1353</v>
      </c>
      <c r="C44" s="459"/>
      <c r="D44" s="459"/>
      <c r="E44" s="459"/>
      <c r="F44" s="459"/>
      <c r="G44" s="459"/>
      <c r="H44" s="459"/>
      <c r="I44" s="459"/>
      <c r="J44" s="1"/>
      <c r="K44" s="1"/>
      <c r="L44" s="1"/>
      <c r="M44" s="1"/>
    </row>
    <row r="45" spans="2:25" ht="14.4" thickTop="1" thickBot="1">
      <c r="B45" s="498"/>
      <c r="C45" s="499"/>
      <c r="D45" s="499"/>
      <c r="E45" s="499"/>
      <c r="F45" s="499"/>
      <c r="G45" s="499"/>
      <c r="H45" s="499"/>
      <c r="I45" s="499"/>
    </row>
    <row r="46" spans="2:25" ht="13.8" thickTop="1">
      <c r="C46" s="179"/>
      <c r="G46" s="194"/>
      <c r="H46" s="194"/>
      <c r="I46" s="194"/>
      <c r="J46" s="194"/>
      <c r="K46" s="194"/>
      <c r="L46" s="194"/>
    </row>
    <row r="47" spans="2:25">
      <c r="C47" s="179"/>
    </row>
    <row r="51" spans="3:3">
      <c r="C51" s="179"/>
    </row>
    <row r="74" spans="2:12" ht="13.8" thickBot="1">
      <c r="L74" s="45"/>
    </row>
    <row r="75" spans="2:12" ht="14.4" thickTop="1" thickBot="1">
      <c r="B75" s="500"/>
      <c r="C75" s="501"/>
      <c r="D75" s="501"/>
      <c r="E75" s="501"/>
      <c r="F75" s="501"/>
      <c r="G75" s="501"/>
    </row>
    <row r="76" spans="2:12" ht="13.8" thickTop="1"/>
    <row r="77" spans="2:12" ht="15.6">
      <c r="B77" s="502"/>
      <c r="C77" s="502"/>
      <c r="D77" s="502"/>
      <c r="E77" s="502"/>
      <c r="F77" s="502"/>
      <c r="G77" s="502"/>
    </row>
    <row r="78" spans="2:12" ht="13.8">
      <c r="B78" s="503"/>
      <c r="C78" s="504"/>
      <c r="D78" s="504"/>
      <c r="E78" s="504"/>
      <c r="F78" s="504"/>
      <c r="G78" s="504"/>
      <c r="H78" s="29"/>
    </row>
    <row r="79" spans="2:12" ht="13.8">
      <c r="B79" s="503"/>
      <c r="C79" s="184"/>
      <c r="D79" s="184"/>
      <c r="E79" s="184"/>
      <c r="F79" s="184"/>
      <c r="G79" s="184"/>
    </row>
    <row r="80" spans="2:12" ht="13.8">
      <c r="B80" s="222"/>
      <c r="C80" s="224"/>
      <c r="D80" s="224"/>
      <c r="E80" s="224"/>
      <c r="F80" s="224"/>
      <c r="G80" s="224"/>
    </row>
    <row r="81" spans="2:7" ht="13.8">
      <c r="B81" s="222"/>
      <c r="C81" s="224"/>
      <c r="D81" s="224"/>
      <c r="E81" s="224"/>
      <c r="F81" s="224"/>
      <c r="G81" s="224"/>
    </row>
    <row r="82" spans="2:7" ht="13.8">
      <c r="B82" s="222"/>
      <c r="C82" s="223"/>
      <c r="D82" s="223"/>
      <c r="E82" s="223"/>
      <c r="F82" s="223"/>
      <c r="G82" s="223"/>
    </row>
  </sheetData>
  <mergeCells count="15">
    <mergeCell ref="B77:G77"/>
    <mergeCell ref="B78:B79"/>
    <mergeCell ref="C78:G78"/>
    <mergeCell ref="O4:Q4"/>
    <mergeCell ref="S4:U4"/>
    <mergeCell ref="W4:Y4"/>
    <mergeCell ref="B44:I44"/>
    <mergeCell ref="B45:I45"/>
    <mergeCell ref="B75:G75"/>
    <mergeCell ref="B2:I2"/>
    <mergeCell ref="B3:I3"/>
    <mergeCell ref="B4:B5"/>
    <mergeCell ref="C4:C5"/>
    <mergeCell ref="D4:I4"/>
    <mergeCell ref="K4:M4"/>
  </mergeCells>
  <hyperlinks>
    <hyperlink ref="B3:I3" location="'Capitulo 3'!B20" display="Total de viviendas ocupadas por región, según tipo y calificación de la vivienda. 2018." xr:uid="{00000000-0004-0000-10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4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31.6640625" defaultRowHeight="13.2"/>
  <cols>
    <col min="1" max="1" width="10.6640625" style="3" customWidth="1"/>
    <col min="2" max="2" width="29" style="3" customWidth="1"/>
    <col min="3" max="3" width="23.6640625" style="3" customWidth="1"/>
    <col min="4" max="4" width="20.6640625" style="3" customWidth="1"/>
    <col min="5" max="5" width="20" style="3" customWidth="1"/>
    <col min="6" max="6" width="21" style="3" customWidth="1"/>
    <col min="7" max="11" width="31.6640625" style="3" customWidth="1"/>
    <col min="12" max="16384" width="31.6640625" style="3"/>
  </cols>
  <sheetData>
    <row r="2" spans="2:7" ht="15">
      <c r="B2" s="454" t="s">
        <v>97</v>
      </c>
      <c r="C2" s="454"/>
      <c r="D2" s="454"/>
      <c r="E2" s="454"/>
      <c r="F2" s="454"/>
    </row>
    <row r="3" spans="2:7" ht="35.25" customHeight="1" thickBot="1">
      <c r="B3" s="474" t="s">
        <v>1359</v>
      </c>
      <c r="C3" s="474"/>
      <c r="D3" s="474"/>
      <c r="E3" s="474"/>
      <c r="F3" s="474"/>
    </row>
    <row r="4" spans="2:7" ht="30" customHeight="1" thickTop="1" thickBot="1">
      <c r="B4" s="486" t="s">
        <v>130</v>
      </c>
      <c r="C4" s="451" t="s">
        <v>4</v>
      </c>
      <c r="D4" s="452"/>
      <c r="E4" s="452"/>
      <c r="F4" s="453"/>
    </row>
    <row r="5" spans="2:7" ht="30" customHeight="1" thickTop="1" thickBot="1">
      <c r="B5" s="507"/>
      <c r="C5" s="302" t="s">
        <v>131</v>
      </c>
      <c r="D5" s="302" t="s">
        <v>132</v>
      </c>
      <c r="E5" s="302" t="s">
        <v>133</v>
      </c>
      <c r="F5" s="302" t="s">
        <v>132</v>
      </c>
    </row>
    <row r="6" spans="2:7" ht="14.4" thickTop="1" thickBot="1">
      <c r="B6" s="263" t="s">
        <v>103</v>
      </c>
      <c r="C6" s="385">
        <v>1808710</v>
      </c>
      <c r="D6" s="271">
        <f>SUM(D7:D13)</f>
        <v>1</v>
      </c>
      <c r="E6" s="385">
        <v>5310201</v>
      </c>
      <c r="F6" s="271">
        <f>SUM(F7:F13)</f>
        <v>1</v>
      </c>
      <c r="G6" s="47"/>
    </row>
    <row r="7" spans="2:7" ht="16.2" thickTop="1" thickBot="1">
      <c r="B7" s="263" t="s">
        <v>943</v>
      </c>
      <c r="C7" s="385">
        <v>29890</v>
      </c>
      <c r="D7" s="271">
        <f>+C7/$C$6</f>
        <v>1.6525590061424993E-2</v>
      </c>
      <c r="E7" s="385">
        <v>68171</v>
      </c>
      <c r="F7" s="271">
        <f>+E7/$E$6</f>
        <v>1.283774380668453E-2</v>
      </c>
    </row>
    <row r="8" spans="2:7" ht="16.2" thickTop="1" thickBot="1">
      <c r="B8" s="263" t="s">
        <v>944</v>
      </c>
      <c r="C8" s="385">
        <v>144198</v>
      </c>
      <c r="D8" s="271">
        <f t="shared" ref="D8:D13" si="0">+C8/$C$6</f>
        <v>7.9724223341497535E-2</v>
      </c>
      <c r="E8" s="385">
        <v>370555</v>
      </c>
      <c r="F8" s="271">
        <f t="shared" ref="F8:F13" si="1">+E8/$E$6</f>
        <v>6.9781727659649795E-2</v>
      </c>
    </row>
    <row r="9" spans="2:7" ht="16.2" thickTop="1" thickBot="1">
      <c r="B9" s="263" t="s">
        <v>945</v>
      </c>
      <c r="C9" s="385">
        <v>578918</v>
      </c>
      <c r="D9" s="271">
        <f t="shared" si="0"/>
        <v>0.32007231673402592</v>
      </c>
      <c r="E9" s="385">
        <v>1687776</v>
      </c>
      <c r="F9" s="271">
        <f t="shared" si="1"/>
        <v>0.3178365564693314</v>
      </c>
    </row>
    <row r="10" spans="2:7" ht="16.2" thickTop="1" thickBot="1">
      <c r="B10" s="263" t="s">
        <v>946</v>
      </c>
      <c r="C10" s="385">
        <v>588110</v>
      </c>
      <c r="D10" s="271">
        <f t="shared" si="0"/>
        <v>0.32515439180410349</v>
      </c>
      <c r="E10" s="385">
        <v>1776003</v>
      </c>
      <c r="F10" s="271">
        <f t="shared" si="1"/>
        <v>0.33445118179142369</v>
      </c>
    </row>
    <row r="11" spans="2:7" ht="16.2" thickTop="1" thickBot="1">
      <c r="B11" s="263" t="s">
        <v>947</v>
      </c>
      <c r="C11" s="385">
        <v>271139</v>
      </c>
      <c r="D11" s="271">
        <f t="shared" si="0"/>
        <v>0.14990739256154939</v>
      </c>
      <c r="E11" s="385">
        <v>811175</v>
      </c>
      <c r="F11" s="271">
        <f t="shared" si="1"/>
        <v>0.15275787112389907</v>
      </c>
    </row>
    <row r="12" spans="2:7" ht="16.2" thickTop="1" thickBot="1">
      <c r="B12" s="263" t="s">
        <v>948</v>
      </c>
      <c r="C12" s="385">
        <v>112111</v>
      </c>
      <c r="D12" s="271">
        <f t="shared" si="0"/>
        <v>6.1983955415738291E-2</v>
      </c>
      <c r="E12" s="385">
        <v>348885</v>
      </c>
      <c r="F12" s="271">
        <f t="shared" si="1"/>
        <v>6.5700902847180359E-2</v>
      </c>
    </row>
    <row r="13" spans="2:7" ht="15.6" thickTop="1">
      <c r="B13" s="265" t="s">
        <v>949</v>
      </c>
      <c r="C13" s="390">
        <v>84344</v>
      </c>
      <c r="D13" s="278">
        <f t="shared" si="0"/>
        <v>4.6632130081660408E-2</v>
      </c>
      <c r="E13" s="390">
        <v>247636</v>
      </c>
      <c r="F13" s="278">
        <f t="shared" si="1"/>
        <v>4.6634016301831137E-2</v>
      </c>
    </row>
    <row r="14" spans="2:7" ht="14.4" thickBot="1">
      <c r="B14" s="264"/>
      <c r="C14" s="240"/>
      <c r="D14" s="270"/>
      <c r="E14" s="240"/>
      <c r="F14" s="270"/>
    </row>
    <row r="15" spans="2:7" ht="14.4" thickTop="1" thickBot="1">
      <c r="B15" s="505" t="s">
        <v>1358</v>
      </c>
      <c r="C15" s="506"/>
      <c r="D15" s="506"/>
      <c r="E15" s="506"/>
      <c r="F15" s="506"/>
    </row>
    <row r="16" spans="2:7" ht="13.8" thickTop="1"/>
    <row r="17" spans="2:6" ht="15">
      <c r="B17" s="6"/>
      <c r="C17" s="49"/>
      <c r="D17" s="49"/>
      <c r="E17" s="49"/>
      <c r="F17" s="49"/>
    </row>
    <row r="18" spans="2:6" ht="15">
      <c r="B18" s="6"/>
      <c r="C18" s="49"/>
      <c r="D18" s="49"/>
      <c r="E18" s="49"/>
      <c r="F18" s="49"/>
    </row>
    <row r="19" spans="2:6" ht="15">
      <c r="B19" s="6"/>
      <c r="C19" s="49"/>
      <c r="D19" s="49"/>
      <c r="E19" s="49"/>
      <c r="F19" s="49"/>
    </row>
    <row r="20" spans="2:6" ht="15">
      <c r="B20" s="6"/>
      <c r="C20" s="49"/>
      <c r="D20" s="49"/>
      <c r="E20" s="49"/>
      <c r="F20" s="49"/>
    </row>
    <row r="21" spans="2:6" ht="15">
      <c r="B21" s="6"/>
      <c r="C21" s="49"/>
      <c r="D21" s="49"/>
      <c r="E21" s="49"/>
      <c r="F21" s="49"/>
    </row>
    <row r="22" spans="2:6" ht="15">
      <c r="B22" s="6"/>
      <c r="C22" s="50"/>
      <c r="D22" s="50"/>
      <c r="E22" s="50"/>
      <c r="F22" s="50"/>
    </row>
    <row r="23" spans="2:6" ht="15">
      <c r="B23" s="6"/>
      <c r="C23" s="49"/>
      <c r="D23" s="49"/>
      <c r="E23" s="49"/>
      <c r="F23" s="49"/>
    </row>
    <row r="24" spans="2:6" ht="15">
      <c r="B24" s="6"/>
      <c r="C24" s="49"/>
      <c r="D24" s="49"/>
      <c r="E24" s="49"/>
      <c r="F24" s="49"/>
    </row>
    <row r="25" spans="2:6" ht="15">
      <c r="B25" s="6"/>
      <c r="C25" s="49"/>
      <c r="D25" s="49"/>
      <c r="E25" s="49"/>
      <c r="F25" s="49"/>
    </row>
    <row r="26" spans="2:6" ht="15.6">
      <c r="B26" s="51"/>
      <c r="C26" s="49"/>
      <c r="D26" s="49"/>
      <c r="E26" s="49"/>
      <c r="F26" s="49"/>
    </row>
    <row r="27" spans="2:6" ht="15">
      <c r="B27" s="6"/>
      <c r="C27" s="49"/>
      <c r="D27" s="49"/>
      <c r="E27" s="49"/>
      <c r="F27" s="49"/>
    </row>
    <row r="28" spans="2:6" ht="15">
      <c r="B28" s="6"/>
      <c r="C28" s="49"/>
      <c r="D28" s="49"/>
      <c r="E28" s="49"/>
      <c r="F28" s="49"/>
    </row>
    <row r="29" spans="2:6" ht="15">
      <c r="B29" s="6"/>
      <c r="C29" s="49"/>
      <c r="D29" s="49"/>
      <c r="E29" s="49"/>
      <c r="F29" s="49"/>
    </row>
    <row r="30" spans="2:6" ht="15">
      <c r="B30" s="6"/>
      <c r="C30" s="49"/>
      <c r="D30" s="49"/>
      <c r="E30" s="49"/>
      <c r="F30" s="49"/>
    </row>
    <row r="31" spans="2:6" ht="15">
      <c r="B31" s="6"/>
      <c r="C31" s="49"/>
      <c r="D31" s="49"/>
      <c r="E31" s="49"/>
      <c r="F31" s="49"/>
    </row>
    <row r="32" spans="2:6" ht="15">
      <c r="B32" s="6"/>
      <c r="C32" s="50"/>
      <c r="D32" s="50"/>
      <c r="E32" s="50"/>
      <c r="F32" s="50"/>
    </row>
    <row r="33" spans="2:6" ht="15">
      <c r="B33" s="6"/>
      <c r="C33" s="49"/>
      <c r="D33" s="49"/>
      <c r="E33" s="49"/>
      <c r="F33" s="49"/>
    </row>
    <row r="34" spans="2:6" ht="15">
      <c r="B34" s="6"/>
      <c r="C34" s="49"/>
      <c r="D34" s="49"/>
      <c r="E34" s="49"/>
      <c r="F34" s="49"/>
    </row>
    <row r="35" spans="2:6" ht="15">
      <c r="B35" s="6"/>
      <c r="C35" s="49"/>
      <c r="D35" s="49"/>
      <c r="E35" s="49"/>
      <c r="F35" s="49"/>
    </row>
    <row r="36" spans="2:6" ht="15.6">
      <c r="B36" s="51"/>
      <c r="C36" s="49"/>
      <c r="D36" s="49"/>
      <c r="E36" s="49"/>
      <c r="F36" s="49"/>
    </row>
    <row r="37" spans="2:6" ht="15">
      <c r="B37" s="6"/>
      <c r="C37" s="49"/>
      <c r="D37" s="49"/>
      <c r="E37" s="49"/>
      <c r="F37" s="49"/>
    </row>
    <row r="38" spans="2:6" ht="15">
      <c r="B38" s="6"/>
      <c r="C38" s="49"/>
      <c r="D38" s="49"/>
      <c r="E38" s="49"/>
      <c r="F38" s="49"/>
    </row>
    <row r="39" spans="2:6" ht="15">
      <c r="B39" s="6"/>
      <c r="C39" s="49"/>
      <c r="D39" s="49"/>
      <c r="E39" s="49"/>
      <c r="F39" s="49"/>
    </row>
    <row r="40" spans="2:6" ht="15">
      <c r="B40" s="6"/>
      <c r="C40" s="49"/>
      <c r="D40" s="49"/>
      <c r="E40" s="49"/>
      <c r="F40" s="49"/>
    </row>
    <row r="41" spans="2:6" ht="15">
      <c r="B41" s="6"/>
      <c r="C41" s="49"/>
      <c r="D41" s="49"/>
      <c r="E41" s="49"/>
      <c r="F41" s="49"/>
    </row>
    <row r="42" spans="2:6" ht="15">
      <c r="B42" s="6"/>
      <c r="C42" s="50"/>
      <c r="D42" s="50"/>
      <c r="E42" s="50"/>
      <c r="F42" s="50"/>
    </row>
    <row r="43" spans="2:6" ht="15">
      <c r="B43" s="6"/>
      <c r="C43" s="50"/>
      <c r="D43" s="50"/>
      <c r="E43" s="50"/>
      <c r="F43" s="49"/>
    </row>
    <row r="44" spans="2:6">
      <c r="B44" s="52"/>
      <c r="C44" s="52"/>
      <c r="D44" s="52"/>
      <c r="E44" s="52"/>
      <c r="F44" s="52"/>
    </row>
  </sheetData>
  <mergeCells count="5">
    <mergeCell ref="B15:F15"/>
    <mergeCell ref="B2:F2"/>
    <mergeCell ref="B3:F3"/>
    <mergeCell ref="C4:F4"/>
    <mergeCell ref="B4:B5"/>
  </mergeCells>
  <hyperlinks>
    <hyperlink ref="B3:F3" location="'Capitulo 3'!B21" display="Viviendas ocupadas y número de ocupantes, según metros cuadrados de construcción. 2018." xr:uid="{00000000-0004-0000-11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4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31.6640625" defaultRowHeight="13.2"/>
  <cols>
    <col min="1" max="1" width="10.6640625" style="3" customWidth="1"/>
    <col min="2" max="3" width="29" style="3" customWidth="1"/>
    <col min="4" max="4" width="23.6640625" style="3" customWidth="1"/>
    <col min="5" max="5" width="20.6640625" style="3" customWidth="1"/>
    <col min="6" max="6" width="20" style="3" customWidth="1"/>
    <col min="7" max="7" width="21" style="3" customWidth="1"/>
    <col min="8" max="12" width="31.6640625" style="3" customWidth="1"/>
    <col min="13" max="16384" width="31.6640625" style="3"/>
  </cols>
  <sheetData>
    <row r="2" spans="2:9" ht="15">
      <c r="B2" s="454" t="s">
        <v>283</v>
      </c>
      <c r="C2" s="454"/>
      <c r="D2" s="454"/>
      <c r="E2" s="454"/>
      <c r="F2" s="454"/>
      <c r="G2" s="454"/>
      <c r="H2" s="454"/>
      <c r="I2" s="454"/>
    </row>
    <row r="3" spans="2:9" ht="35.25" customHeight="1" thickBot="1">
      <c r="B3" s="474" t="s">
        <v>1361</v>
      </c>
      <c r="C3" s="474"/>
      <c r="D3" s="474"/>
      <c r="E3" s="474"/>
      <c r="F3" s="474"/>
      <c r="G3" s="474"/>
      <c r="H3" s="474"/>
      <c r="I3" s="474"/>
    </row>
    <row r="4" spans="2:9" ht="30" customHeight="1" thickTop="1" thickBot="1">
      <c r="B4" s="486" t="s">
        <v>130</v>
      </c>
      <c r="C4" s="486" t="s">
        <v>4</v>
      </c>
      <c r="D4" s="508" t="s">
        <v>114</v>
      </c>
      <c r="E4" s="509"/>
      <c r="F4" s="509"/>
      <c r="G4" s="509"/>
      <c r="H4" s="509"/>
      <c r="I4" s="509"/>
    </row>
    <row r="5" spans="2:9" ht="30" customHeight="1" thickTop="1" thickBot="1">
      <c r="B5" s="507"/>
      <c r="C5" s="507"/>
      <c r="D5" s="302" t="s">
        <v>138</v>
      </c>
      <c r="E5" s="302" t="s">
        <v>116</v>
      </c>
      <c r="F5" s="302" t="s">
        <v>117</v>
      </c>
      <c r="G5" s="302" t="s">
        <v>118</v>
      </c>
      <c r="H5" s="302" t="s">
        <v>266</v>
      </c>
      <c r="I5" s="302" t="s">
        <v>119</v>
      </c>
    </row>
    <row r="6" spans="2:9" ht="15.75" customHeight="1" thickTop="1" thickBot="1">
      <c r="B6" s="263" t="s">
        <v>103</v>
      </c>
      <c r="C6" s="385">
        <v>1808710</v>
      </c>
      <c r="D6" s="385">
        <v>1117999</v>
      </c>
      <c r="E6" s="385">
        <v>136704</v>
      </c>
      <c r="F6" s="385">
        <v>111200</v>
      </c>
      <c r="G6" s="385">
        <v>135705</v>
      </c>
      <c r="H6" s="385">
        <v>157677</v>
      </c>
      <c r="I6" s="385">
        <v>149425</v>
      </c>
    </row>
    <row r="7" spans="2:9" ht="16.2" thickTop="1" thickBot="1">
      <c r="B7" s="263" t="s">
        <v>943</v>
      </c>
      <c r="C7" s="385">
        <v>29890</v>
      </c>
      <c r="D7" s="385">
        <v>17632</v>
      </c>
      <c r="E7" s="385">
        <v>2147</v>
      </c>
      <c r="F7" s="385">
        <v>3070</v>
      </c>
      <c r="G7" s="385">
        <v>1010</v>
      </c>
      <c r="H7" s="385">
        <v>2798</v>
      </c>
      <c r="I7" s="385">
        <v>3233</v>
      </c>
    </row>
    <row r="8" spans="2:9" ht="16.2" thickTop="1" thickBot="1">
      <c r="B8" s="263" t="s">
        <v>944</v>
      </c>
      <c r="C8" s="385">
        <v>144198</v>
      </c>
      <c r="D8" s="385">
        <v>69500</v>
      </c>
      <c r="E8" s="385">
        <v>12992</v>
      </c>
      <c r="F8" s="385">
        <v>14820</v>
      </c>
      <c r="G8" s="385">
        <v>7581</v>
      </c>
      <c r="H8" s="385">
        <v>16235</v>
      </c>
      <c r="I8" s="385">
        <v>23070</v>
      </c>
    </row>
    <row r="9" spans="2:9" ht="16.2" thickTop="1" thickBot="1">
      <c r="B9" s="263" t="s">
        <v>945</v>
      </c>
      <c r="C9" s="385">
        <v>578918</v>
      </c>
      <c r="D9" s="385">
        <v>276726</v>
      </c>
      <c r="E9" s="385">
        <v>62242</v>
      </c>
      <c r="F9" s="385">
        <v>53004</v>
      </c>
      <c r="G9" s="385">
        <v>56581</v>
      </c>
      <c r="H9" s="385">
        <v>67436</v>
      </c>
      <c r="I9" s="385">
        <v>62929</v>
      </c>
    </row>
    <row r="10" spans="2:9" ht="16.2" thickTop="1" thickBot="1">
      <c r="B10" s="263" t="s">
        <v>946</v>
      </c>
      <c r="C10" s="385">
        <v>588110</v>
      </c>
      <c r="D10" s="385">
        <v>377668</v>
      </c>
      <c r="E10" s="385">
        <v>42554</v>
      </c>
      <c r="F10" s="385">
        <v>28754</v>
      </c>
      <c r="G10" s="385">
        <v>48948</v>
      </c>
      <c r="H10" s="385">
        <v>51573</v>
      </c>
      <c r="I10" s="385">
        <v>38613</v>
      </c>
    </row>
    <row r="11" spans="2:9" ht="16.2" thickTop="1" thickBot="1">
      <c r="B11" s="263" t="s">
        <v>947</v>
      </c>
      <c r="C11" s="385">
        <v>271139</v>
      </c>
      <c r="D11" s="385">
        <v>211911</v>
      </c>
      <c r="E11" s="385">
        <v>11453</v>
      </c>
      <c r="F11" s="385">
        <v>8136</v>
      </c>
      <c r="G11" s="385">
        <v>12696</v>
      </c>
      <c r="H11" s="385">
        <v>12701</v>
      </c>
      <c r="I11" s="385">
        <v>14242</v>
      </c>
    </row>
    <row r="12" spans="2:9" ht="16.2" thickTop="1" thickBot="1">
      <c r="B12" s="263" t="s">
        <v>948</v>
      </c>
      <c r="C12" s="385">
        <v>112111</v>
      </c>
      <c r="D12" s="385">
        <v>92288</v>
      </c>
      <c r="E12" s="385">
        <v>3115</v>
      </c>
      <c r="F12" s="385">
        <v>2766</v>
      </c>
      <c r="G12" s="385">
        <v>5420</v>
      </c>
      <c r="H12" s="385">
        <v>4622</v>
      </c>
      <c r="I12" s="385">
        <v>3900</v>
      </c>
    </row>
    <row r="13" spans="2:9" ht="16.2" thickTop="1" thickBot="1">
      <c r="B13" s="265" t="s">
        <v>949</v>
      </c>
      <c r="C13" s="385">
        <v>84344</v>
      </c>
      <c r="D13" s="385">
        <v>72274</v>
      </c>
      <c r="E13" s="385">
        <v>2201</v>
      </c>
      <c r="F13" s="385">
        <v>650</v>
      </c>
      <c r="G13" s="385">
        <v>3469</v>
      </c>
      <c r="H13" s="385">
        <v>2312</v>
      </c>
      <c r="I13" s="385">
        <v>3438</v>
      </c>
    </row>
    <row r="14" spans="2:9" ht="14.4" thickTop="1">
      <c r="B14" s="264"/>
      <c r="C14" s="264"/>
      <c r="D14" s="240"/>
      <c r="E14" s="270"/>
      <c r="F14" s="240"/>
      <c r="G14" s="270"/>
      <c r="H14" s="228"/>
      <c r="I14" s="228"/>
    </row>
    <row r="15" spans="2:9">
      <c r="B15" s="466" t="s">
        <v>1358</v>
      </c>
      <c r="C15" s="467"/>
      <c r="D15" s="467"/>
      <c r="E15" s="467"/>
      <c r="F15" s="467"/>
      <c r="G15" s="467"/>
      <c r="H15" s="467"/>
      <c r="I15" s="467"/>
    </row>
    <row r="17" spans="2:9" ht="15">
      <c r="B17" s="6"/>
      <c r="C17" s="49"/>
      <c r="D17" s="49"/>
      <c r="E17" s="49"/>
      <c r="F17" s="49"/>
      <c r="G17" s="49"/>
      <c r="H17" s="49"/>
      <c r="I17" s="49"/>
    </row>
    <row r="18" spans="2:9" ht="15">
      <c r="B18" s="6"/>
      <c r="C18" s="6"/>
      <c r="D18" s="49"/>
      <c r="E18" s="49"/>
      <c r="F18" s="49"/>
      <c r="G18" s="49"/>
    </row>
    <row r="19" spans="2:9" ht="15">
      <c r="B19" s="6"/>
      <c r="C19" s="6"/>
      <c r="D19" s="49"/>
      <c r="E19" s="49"/>
      <c r="F19" s="49"/>
      <c r="G19" s="49"/>
    </row>
    <row r="20" spans="2:9" ht="15">
      <c r="B20" s="6"/>
      <c r="C20" s="6"/>
      <c r="D20" s="49"/>
      <c r="E20" s="49"/>
      <c r="F20" s="49"/>
      <c r="G20" s="49"/>
    </row>
    <row r="21" spans="2:9" ht="15">
      <c r="B21" s="6"/>
      <c r="C21" s="6"/>
      <c r="D21" s="49"/>
      <c r="E21" s="49"/>
      <c r="F21" s="49"/>
      <c r="G21" s="49"/>
    </row>
    <row r="22" spans="2:9" ht="15">
      <c r="B22" s="6"/>
      <c r="C22" s="6"/>
      <c r="D22" s="50"/>
      <c r="E22" s="50"/>
      <c r="F22" s="50"/>
      <c r="G22" s="50"/>
    </row>
    <row r="23" spans="2:9" ht="15">
      <c r="B23" s="6"/>
      <c r="C23" s="6"/>
      <c r="D23" s="49"/>
      <c r="E23" s="49"/>
      <c r="F23" s="49"/>
      <c r="G23" s="49"/>
    </row>
    <row r="24" spans="2:9" ht="15">
      <c r="B24" s="6"/>
      <c r="C24" s="6"/>
      <c r="D24" s="49"/>
      <c r="E24" s="49"/>
      <c r="F24" s="49"/>
      <c r="G24" s="49"/>
    </row>
    <row r="25" spans="2:9" ht="15">
      <c r="B25" s="6"/>
      <c r="C25" s="6"/>
      <c r="D25" s="49"/>
      <c r="E25" s="49"/>
      <c r="F25" s="49"/>
      <c r="G25" s="49"/>
    </row>
    <row r="26" spans="2:9" ht="15.6">
      <c r="B26" s="51"/>
      <c r="C26" s="51"/>
      <c r="D26" s="49"/>
      <c r="E26" s="49"/>
      <c r="F26" s="49"/>
      <c r="G26" s="49"/>
    </row>
    <row r="27" spans="2:9" ht="15">
      <c r="B27" s="6"/>
      <c r="C27" s="6"/>
      <c r="D27" s="49"/>
      <c r="E27" s="49"/>
      <c r="F27" s="49"/>
      <c r="G27" s="49"/>
    </row>
    <row r="28" spans="2:9" ht="15">
      <c r="B28" s="6"/>
      <c r="C28" s="6"/>
      <c r="D28" s="49"/>
      <c r="E28" s="49"/>
      <c r="F28" s="49"/>
      <c r="G28" s="49"/>
    </row>
    <row r="29" spans="2:9" ht="15">
      <c r="B29" s="6"/>
      <c r="C29" s="6"/>
      <c r="D29" s="49"/>
      <c r="E29" s="49"/>
      <c r="F29" s="49"/>
      <c r="G29" s="49"/>
    </row>
    <row r="30" spans="2:9" ht="15">
      <c r="B30" s="6"/>
      <c r="C30" s="6"/>
      <c r="D30" s="49"/>
      <c r="E30" s="49"/>
      <c r="F30" s="49"/>
      <c r="G30" s="49"/>
    </row>
    <row r="31" spans="2:9" ht="15">
      <c r="B31" s="6"/>
      <c r="C31" s="6"/>
      <c r="D31" s="49"/>
      <c r="E31" s="49"/>
      <c r="F31" s="49"/>
      <c r="G31" s="49"/>
    </row>
    <row r="32" spans="2:9" ht="15">
      <c r="B32" s="6"/>
      <c r="C32" s="6"/>
      <c r="D32" s="50"/>
      <c r="E32" s="50"/>
      <c r="F32" s="50"/>
      <c r="G32" s="50"/>
    </row>
    <row r="33" spans="2:7" ht="15">
      <c r="B33" s="6"/>
      <c r="C33" s="6"/>
      <c r="D33" s="49"/>
      <c r="E33" s="49"/>
      <c r="F33" s="49"/>
      <c r="G33" s="49"/>
    </row>
    <row r="34" spans="2:7" ht="15">
      <c r="B34" s="6"/>
      <c r="C34" s="6"/>
      <c r="D34" s="49"/>
      <c r="E34" s="49"/>
      <c r="F34" s="49"/>
      <c r="G34" s="49"/>
    </row>
    <row r="35" spans="2:7" ht="15">
      <c r="B35" s="6"/>
      <c r="C35" s="6"/>
      <c r="D35" s="49"/>
      <c r="E35" s="49"/>
      <c r="F35" s="49"/>
      <c r="G35" s="49"/>
    </row>
    <row r="36" spans="2:7" ht="15.6">
      <c r="B36" s="51"/>
      <c r="C36" s="51"/>
      <c r="D36" s="49"/>
      <c r="E36" s="49"/>
      <c r="F36" s="49"/>
      <c r="G36" s="49"/>
    </row>
    <row r="37" spans="2:7" ht="15">
      <c r="B37" s="6"/>
      <c r="C37" s="6"/>
      <c r="D37" s="49"/>
      <c r="E37" s="49"/>
      <c r="F37" s="49"/>
      <c r="G37" s="49"/>
    </row>
    <row r="38" spans="2:7" ht="15">
      <c r="B38" s="6"/>
      <c r="C38" s="6"/>
      <c r="D38" s="49"/>
      <c r="E38" s="49"/>
      <c r="F38" s="49"/>
      <c r="G38" s="49"/>
    </row>
    <row r="39" spans="2:7" ht="15">
      <c r="B39" s="6"/>
      <c r="C39" s="6"/>
      <c r="D39" s="49"/>
      <c r="E39" s="49"/>
      <c r="F39" s="49"/>
      <c r="G39" s="49"/>
    </row>
    <row r="40" spans="2:7" ht="15">
      <c r="B40" s="6"/>
      <c r="C40" s="6"/>
      <c r="D40" s="49"/>
      <c r="E40" s="49"/>
      <c r="F40" s="49"/>
      <c r="G40" s="49"/>
    </row>
    <row r="41" spans="2:7" ht="15">
      <c r="B41" s="6"/>
      <c r="C41" s="6"/>
      <c r="D41" s="49"/>
      <c r="E41" s="49"/>
      <c r="F41" s="49"/>
      <c r="G41" s="49"/>
    </row>
    <row r="42" spans="2:7" ht="15">
      <c r="B42" s="6"/>
      <c r="C42" s="6"/>
      <c r="D42" s="50"/>
      <c r="E42" s="50"/>
      <c r="F42" s="50"/>
      <c r="G42" s="50"/>
    </row>
    <row r="43" spans="2:7" ht="15">
      <c r="B43" s="6"/>
      <c r="C43" s="6"/>
      <c r="D43" s="50"/>
      <c r="E43" s="50"/>
      <c r="F43" s="50"/>
      <c r="G43" s="49"/>
    </row>
    <row r="44" spans="2:7">
      <c r="B44" s="52"/>
      <c r="C44" s="52"/>
      <c r="D44" s="52"/>
      <c r="E44" s="52"/>
      <c r="F44" s="52"/>
      <c r="G44" s="52"/>
    </row>
  </sheetData>
  <mergeCells count="6">
    <mergeCell ref="B15:I15"/>
    <mergeCell ref="B4:B5"/>
    <mergeCell ref="D4:I4"/>
    <mergeCell ref="B2:I2"/>
    <mergeCell ref="B3:I3"/>
    <mergeCell ref="C4:C5"/>
  </mergeCells>
  <hyperlinks>
    <hyperlink ref="B3:I3" location="'Capitulo 3'!B22" display="Viviendas ocupadas por región, según metros cuadrados de construcción. 2024." xr:uid="{B2B5206A-2E0D-40B5-BE4D-83FF0EFF50AA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3E97"/>
  </sheetPr>
  <dimension ref="A1:K23"/>
  <sheetViews>
    <sheetView showGridLines="0" topLeftCell="A13" workbookViewId="0">
      <selection activeCell="A17" sqref="A17:I17"/>
    </sheetView>
  </sheetViews>
  <sheetFormatPr baseColWidth="10" defaultRowHeight="13.2"/>
  <cols>
    <col min="1" max="1" width="12" style="3" customWidth="1"/>
    <col min="2" max="8" width="11.44140625" style="3"/>
    <col min="9" max="9" width="8.88671875" style="3" customWidth="1"/>
    <col min="10" max="10" width="11.44140625" style="3" customWidth="1"/>
    <col min="11" max="11" width="11.44140625" style="3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idden="1"/>
    <row r="8" spans="1:10" hidden="1"/>
    <row r="9" spans="1:10" hidden="1"/>
    <row r="10" spans="1:10" hidden="1"/>
    <row r="11" spans="1:10" hidden="1"/>
    <row r="12" spans="1:10" hidden="1"/>
    <row r="14" spans="1:10">
      <c r="A14" s="199"/>
      <c r="B14" s="199"/>
      <c r="C14" s="199"/>
      <c r="D14" s="199"/>
      <c r="E14" s="199"/>
      <c r="F14" s="199"/>
      <c r="G14" s="199"/>
      <c r="H14" s="199"/>
      <c r="I14" s="199"/>
    </row>
    <row r="15" spans="1:10" ht="16.8">
      <c r="A15" s="438" t="s">
        <v>12</v>
      </c>
      <c r="B15" s="438"/>
      <c r="C15" s="438"/>
      <c r="D15" s="438"/>
      <c r="E15" s="438"/>
      <c r="F15" s="438"/>
      <c r="G15" s="438"/>
      <c r="H15" s="438"/>
      <c r="I15" s="438"/>
      <c r="J15" s="200"/>
    </row>
    <row r="16" spans="1:10">
      <c r="A16" s="228"/>
      <c r="B16" s="228"/>
      <c r="C16" s="228"/>
      <c r="D16" s="228"/>
      <c r="E16" s="228"/>
      <c r="F16" s="228"/>
      <c r="G16" s="228"/>
      <c r="H16" s="228"/>
      <c r="I16" s="228"/>
    </row>
    <row r="17" spans="1:9" ht="21" customHeight="1">
      <c r="A17" s="441" t="s">
        <v>439</v>
      </c>
      <c r="B17" s="441"/>
      <c r="C17" s="441"/>
      <c r="D17" s="441"/>
      <c r="E17" s="441"/>
      <c r="F17" s="441"/>
      <c r="G17" s="441"/>
      <c r="H17" s="441"/>
      <c r="I17" s="441"/>
    </row>
    <row r="18" spans="1:9">
      <c r="A18" s="228"/>
      <c r="B18" s="228"/>
      <c r="C18" s="228"/>
      <c r="D18" s="228"/>
      <c r="E18" s="228"/>
      <c r="F18" s="228"/>
      <c r="G18" s="228"/>
      <c r="H18" s="228"/>
      <c r="I18" s="228"/>
    </row>
    <row r="19" spans="1:9" ht="15" customHeight="1">
      <c r="A19" s="229" t="s">
        <v>0</v>
      </c>
      <c r="B19" s="439" t="s">
        <v>974</v>
      </c>
      <c r="C19" s="439"/>
      <c r="D19" s="439"/>
      <c r="E19" s="439"/>
      <c r="F19" s="439"/>
      <c r="G19" s="439"/>
      <c r="H19" s="439"/>
      <c r="I19" s="439"/>
    </row>
    <row r="20" spans="1:9" ht="15" customHeight="1">
      <c r="A20" s="229" t="s">
        <v>1</v>
      </c>
      <c r="B20" s="439" t="s">
        <v>976</v>
      </c>
      <c r="C20" s="439"/>
      <c r="D20" s="439"/>
      <c r="E20" s="439"/>
      <c r="F20" s="439"/>
      <c r="G20" s="439"/>
      <c r="H20" s="439"/>
      <c r="I20" s="439"/>
    </row>
    <row r="21" spans="1:9" ht="13.8">
      <c r="A21" s="229" t="s">
        <v>2</v>
      </c>
      <c r="B21" s="439" t="s">
        <v>980</v>
      </c>
      <c r="C21" s="439"/>
      <c r="D21" s="439"/>
      <c r="E21" s="439"/>
      <c r="F21" s="439"/>
      <c r="G21" s="439"/>
      <c r="H21" s="439"/>
      <c r="I21" s="439"/>
    </row>
    <row r="22" spans="1:9" ht="28.5" customHeight="1">
      <c r="A22" s="230" t="s">
        <v>422</v>
      </c>
      <c r="B22" s="440" t="s">
        <v>981</v>
      </c>
      <c r="C22" s="440"/>
      <c r="D22" s="440"/>
      <c r="E22" s="440"/>
      <c r="F22" s="440"/>
      <c r="G22" s="440"/>
      <c r="H22" s="440"/>
      <c r="I22" s="440"/>
    </row>
    <row r="23" spans="1:9" ht="13.8">
      <c r="A23" s="229" t="s">
        <v>423</v>
      </c>
      <c r="B23" s="439" t="s">
        <v>983</v>
      </c>
      <c r="C23" s="439"/>
      <c r="D23" s="439"/>
      <c r="E23" s="439"/>
      <c r="F23" s="439"/>
      <c r="G23" s="439"/>
      <c r="H23" s="439"/>
      <c r="I23" s="439"/>
    </row>
  </sheetData>
  <mergeCells count="7">
    <mergeCell ref="A15:I15"/>
    <mergeCell ref="B21:I21"/>
    <mergeCell ref="B22:I22"/>
    <mergeCell ref="B20:I20"/>
    <mergeCell ref="B23:I23"/>
    <mergeCell ref="A17:I17"/>
    <mergeCell ref="B19:I19"/>
  </mergeCells>
  <phoneticPr fontId="0" type="noConversion"/>
  <hyperlinks>
    <hyperlink ref="A15:I15" location="'Compendio de Vivienda 2024'!E29" display="Capítulo 1:  Área de vivienda en la economía nacional" xr:uid="{00000000-0004-0000-0100-000000000000}"/>
    <hyperlink ref="B19:I19" location="'c1 g1'!B3" display="Producto Interno Bruto por actividad económica a precios básicos y de mercado. 2023-2024." xr:uid="{00000000-0004-0000-0100-000001000000}"/>
    <hyperlink ref="B20:I20" location="'c2 g2'!B3" display="Población ocupada total y número de ocupados en el Sector Construcción. 2020-2024." xr:uid="{00000000-0004-0000-0100-000002000000}"/>
    <hyperlink ref="B21:I21" location="'c3 g3'!B3" display="Tasa de Política Monetaria y Tasa Básica Pasiva. 2020-2024. " xr:uid="{00000000-0004-0000-0100-000003000000}"/>
    <hyperlink ref="B22:I22" location="'c4g4'!B3" display="Tasas de interés para actividades inmobiliarias en colones y dólares: bancos estatales, bancos privados y entidades financieras no bancarias. 2020-2024." xr:uid="{00000000-0004-0000-0100-000004000000}"/>
    <hyperlink ref="B23:I23" location="'c5'!B3" display="Crédito del Sistema Financiero al sector privado en vivienda y construcción. 2015-2018." xr:uid="{00000000-0004-0000-0100-000005000000}"/>
  </hyperlinks>
  <pageMargins left="0.75" right="0.75" top="1" bottom="1" header="0" footer="0"/>
  <pageSetup orientation="portrait" verticalDpi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153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31.6640625" defaultRowHeight="13.2"/>
  <cols>
    <col min="1" max="1" width="14.44140625" style="3" customWidth="1"/>
    <col min="2" max="2" width="27" style="3" customWidth="1"/>
    <col min="3" max="3" width="22.6640625" style="3" customWidth="1"/>
    <col min="4" max="4" width="17.88671875" style="3" customWidth="1"/>
    <col min="5" max="5" width="16.88671875" style="3" bestFit="1" customWidth="1"/>
    <col min="6" max="16384" width="31.6640625" style="3"/>
  </cols>
  <sheetData>
    <row r="1" spans="2:6" ht="14.4">
      <c r="B1" s="28"/>
      <c r="C1" s="10"/>
    </row>
    <row r="2" spans="2:6" ht="15">
      <c r="B2" s="454" t="s">
        <v>284</v>
      </c>
      <c r="C2" s="454"/>
      <c r="D2" s="454"/>
      <c r="E2" s="454"/>
    </row>
    <row r="3" spans="2:6" ht="20.25" customHeight="1" thickBot="1">
      <c r="B3" s="474" t="s">
        <v>1362</v>
      </c>
      <c r="C3" s="474"/>
      <c r="D3" s="474"/>
      <c r="E3" s="474"/>
    </row>
    <row r="4" spans="2:6" ht="14.4" thickTop="1" thickBot="1">
      <c r="B4" s="486" t="s">
        <v>556</v>
      </c>
      <c r="C4" s="451" t="s">
        <v>134</v>
      </c>
      <c r="D4" s="452"/>
      <c r="E4" s="453"/>
    </row>
    <row r="5" spans="2:6" ht="14.4" thickTop="1" thickBot="1">
      <c r="B5" s="493"/>
      <c r="C5" s="301" t="s">
        <v>135</v>
      </c>
      <c r="D5" s="301" t="s">
        <v>136</v>
      </c>
      <c r="E5" s="301" t="s">
        <v>137</v>
      </c>
    </row>
    <row r="6" spans="2:6" ht="14.4" thickTop="1" thickBot="1">
      <c r="B6" s="263" t="s">
        <v>103</v>
      </c>
      <c r="C6" s="385">
        <v>1109394</v>
      </c>
      <c r="D6" s="385">
        <v>584196</v>
      </c>
      <c r="E6" s="385">
        <v>115120</v>
      </c>
      <c r="F6" s="179"/>
    </row>
    <row r="7" spans="2:6" ht="14.4" thickTop="1" thickBot="1">
      <c r="B7" s="263"/>
      <c r="C7" s="385"/>
      <c r="D7" s="385"/>
      <c r="E7" s="385"/>
      <c r="F7" s="179"/>
    </row>
    <row r="8" spans="2:6" ht="14.4" thickTop="1" thickBot="1">
      <c r="B8" s="263" t="s">
        <v>114</v>
      </c>
      <c r="C8" s="385"/>
      <c r="D8" s="385"/>
      <c r="E8" s="385"/>
      <c r="F8" s="179"/>
    </row>
    <row r="9" spans="2:6" ht="14.4" thickTop="1" thickBot="1">
      <c r="B9" s="263" t="s">
        <v>326</v>
      </c>
      <c r="C9" s="385">
        <v>766338</v>
      </c>
      <c r="D9" s="385">
        <v>301893</v>
      </c>
      <c r="E9" s="385">
        <v>49768</v>
      </c>
    </row>
    <row r="10" spans="2:6" ht="14.4" thickTop="1" thickBot="1">
      <c r="B10" s="263" t="s">
        <v>327</v>
      </c>
      <c r="C10" s="385">
        <v>77077</v>
      </c>
      <c r="D10" s="385">
        <v>50968</v>
      </c>
      <c r="E10" s="385">
        <v>8659</v>
      </c>
    </row>
    <row r="11" spans="2:6" ht="14.4" thickTop="1" thickBot="1">
      <c r="B11" s="263" t="s">
        <v>328</v>
      </c>
      <c r="C11" s="385">
        <v>56506</v>
      </c>
      <c r="D11" s="385">
        <v>45141</v>
      </c>
      <c r="E11" s="385">
        <v>9553</v>
      </c>
    </row>
    <row r="12" spans="2:6" ht="14.4" thickTop="1" thickBot="1">
      <c r="B12" s="263" t="s">
        <v>329</v>
      </c>
      <c r="C12" s="385">
        <v>64173</v>
      </c>
      <c r="D12" s="385">
        <v>58975</v>
      </c>
      <c r="E12" s="385">
        <v>12557</v>
      </c>
    </row>
    <row r="13" spans="2:6" ht="14.4" thickTop="1" thickBot="1">
      <c r="B13" s="263" t="s">
        <v>330</v>
      </c>
      <c r="C13" s="385">
        <v>78137</v>
      </c>
      <c r="D13" s="385">
        <v>61025</v>
      </c>
      <c r="E13" s="385">
        <v>18515</v>
      </c>
    </row>
    <row r="14" spans="2:6" ht="14.4" thickTop="1" thickBot="1">
      <c r="B14" s="263" t="s">
        <v>331</v>
      </c>
      <c r="C14" s="385">
        <v>67163</v>
      </c>
      <c r="D14" s="385">
        <v>66194</v>
      </c>
      <c r="E14" s="385">
        <v>16068</v>
      </c>
    </row>
    <row r="15" spans="2:6" ht="13.8" thickTop="1">
      <c r="B15" s="284"/>
      <c r="C15" s="384"/>
      <c r="D15" s="384"/>
      <c r="E15" s="384"/>
    </row>
    <row r="16" spans="2:6" ht="13.8" thickBot="1">
      <c r="B16" s="284" t="s">
        <v>519</v>
      </c>
      <c r="C16" s="384"/>
      <c r="D16" s="384"/>
      <c r="E16" s="384"/>
    </row>
    <row r="17" spans="2:5" ht="14.4" thickTop="1" thickBot="1">
      <c r="B17" s="284" t="s">
        <v>580</v>
      </c>
      <c r="C17" s="385">
        <v>868524</v>
      </c>
      <c r="D17" s="385">
        <v>375927</v>
      </c>
      <c r="E17" s="385">
        <v>66731</v>
      </c>
    </row>
    <row r="18" spans="2:5" ht="14.4" thickTop="1" thickBot="1">
      <c r="B18" s="284" t="s">
        <v>557</v>
      </c>
      <c r="C18" s="385">
        <v>240870</v>
      </c>
      <c r="D18" s="385">
        <v>208269</v>
      </c>
      <c r="E18" s="385">
        <v>48389</v>
      </c>
    </row>
    <row r="19" spans="2:5" ht="14.4" thickTop="1" thickBot="1">
      <c r="B19" s="281"/>
      <c r="C19" s="282"/>
      <c r="D19" s="283"/>
      <c r="E19" s="283"/>
    </row>
    <row r="20" spans="2:5" ht="14.4" thickTop="1" thickBot="1">
      <c r="B20" s="461" t="s">
        <v>1358</v>
      </c>
      <c r="C20" s="462"/>
      <c r="D20" s="462"/>
      <c r="E20" s="462"/>
    </row>
    <row r="21" spans="2:5" ht="16.2" thickTop="1">
      <c r="B21" s="53"/>
      <c r="C21" s="54"/>
      <c r="D21" s="54"/>
      <c r="E21" s="54"/>
    </row>
    <row r="22" spans="2:5" ht="16.2">
      <c r="B22" s="55"/>
      <c r="C22" s="54"/>
      <c r="D22" s="54"/>
      <c r="E22" s="54"/>
    </row>
    <row r="23" spans="2:5" ht="15.6">
      <c r="B23" s="53"/>
      <c r="C23" s="54"/>
      <c r="D23" s="54"/>
      <c r="E23" s="54"/>
    </row>
    <row r="24" spans="2:5" ht="15.6">
      <c r="B24" s="53"/>
      <c r="C24" s="54"/>
    </row>
    <row r="25" spans="2:5" ht="15.6">
      <c r="B25" s="53"/>
      <c r="C25" s="54"/>
    </row>
    <row r="26" spans="2:5" ht="15.6">
      <c r="B26" s="53"/>
      <c r="C26" s="54"/>
    </row>
    <row r="27" spans="2:5" ht="15.6">
      <c r="B27" s="53"/>
      <c r="C27" s="54"/>
    </row>
    <row r="28" spans="2:5" ht="15.6">
      <c r="B28" s="53"/>
      <c r="C28" s="54"/>
    </row>
    <row r="29" spans="2:5" ht="16.2">
      <c r="B29" s="55"/>
      <c r="C29" s="54"/>
    </row>
    <row r="30" spans="2:5" ht="15.6">
      <c r="B30" s="53"/>
      <c r="C30" s="54"/>
    </row>
    <row r="31" spans="2:5" ht="15.6">
      <c r="B31" s="53"/>
      <c r="C31" s="54"/>
    </row>
    <row r="32" spans="2:5" ht="15.6">
      <c r="B32" s="53"/>
      <c r="C32" s="54"/>
    </row>
    <row r="33" spans="2:3" ht="15.6">
      <c r="B33" s="53"/>
      <c r="C33" s="54"/>
    </row>
    <row r="34" spans="2:3" ht="15.6">
      <c r="B34" s="53"/>
      <c r="C34" s="54"/>
    </row>
    <row r="35" spans="2:3" ht="15.6">
      <c r="B35" s="53"/>
      <c r="C35" s="54"/>
    </row>
    <row r="36" spans="2:3" ht="29.25" customHeight="1">
      <c r="B36" s="513"/>
      <c r="C36" s="513"/>
    </row>
    <row r="37" spans="2:3" ht="15.6">
      <c r="B37" s="2"/>
      <c r="C37" s="54"/>
    </row>
    <row r="38" spans="2:3" ht="16.2">
      <c r="B38" s="514"/>
      <c r="C38" s="514"/>
    </row>
    <row r="39" spans="2:3" ht="16.2">
      <c r="B39" s="514"/>
      <c r="C39" s="514"/>
    </row>
    <row r="40" spans="2:3" ht="16.2">
      <c r="B40" s="514"/>
      <c r="C40" s="514"/>
    </row>
    <row r="41" spans="2:3" ht="16.2">
      <c r="B41" s="514"/>
      <c r="C41" s="514"/>
    </row>
    <row r="42" spans="2:3" ht="16.2">
      <c r="B42" s="57"/>
      <c r="C42" s="57"/>
    </row>
    <row r="43" spans="2:3" ht="16.2">
      <c r="B43" s="56"/>
      <c r="C43" s="58"/>
    </row>
    <row r="44" spans="2:3" ht="15">
      <c r="B44" s="59"/>
      <c r="C44" s="60"/>
    </row>
    <row r="45" spans="2:3" ht="15">
      <c r="B45" s="59"/>
      <c r="C45" s="60"/>
    </row>
    <row r="46" spans="2:3" ht="15.6">
      <c r="B46" s="61"/>
      <c r="C46" s="59"/>
    </row>
    <row r="47" spans="2:3" ht="15">
      <c r="B47" s="59"/>
      <c r="C47" s="60"/>
    </row>
    <row r="48" spans="2:3" ht="19.5" customHeight="1">
      <c r="B48" s="59"/>
      <c r="C48" s="60"/>
    </row>
    <row r="49" spans="2:3" ht="15.75" customHeight="1">
      <c r="B49" s="59"/>
      <c r="C49" s="60"/>
    </row>
    <row r="50" spans="2:3" ht="19.5" customHeight="1">
      <c r="B50" s="59"/>
      <c r="C50" s="60"/>
    </row>
    <row r="51" spans="2:3" ht="18.75" customHeight="1">
      <c r="B51" s="59"/>
      <c r="C51" s="60"/>
    </row>
    <row r="52" spans="2:3" ht="15">
      <c r="B52" s="59"/>
      <c r="C52" s="60"/>
    </row>
    <row r="53" spans="2:3" ht="15">
      <c r="B53" s="59"/>
      <c r="C53" s="60"/>
    </row>
    <row r="54" spans="2:3" ht="15">
      <c r="C54" s="60"/>
    </row>
    <row r="55" spans="2:3" ht="15">
      <c r="B55" s="59"/>
      <c r="C55" s="60"/>
    </row>
    <row r="56" spans="2:3" ht="15.6">
      <c r="B56" s="61"/>
      <c r="C56" s="60"/>
    </row>
    <row r="57" spans="2:3" ht="15">
      <c r="B57" s="59"/>
      <c r="C57" s="60"/>
    </row>
    <row r="58" spans="2:3" ht="18.75" customHeight="1">
      <c r="B58" s="59"/>
      <c r="C58" s="60"/>
    </row>
    <row r="59" spans="2:3" ht="16.5" customHeight="1">
      <c r="B59" s="59"/>
      <c r="C59" s="60"/>
    </row>
    <row r="60" spans="2:3" ht="16.5" customHeight="1">
      <c r="B60" s="59"/>
      <c r="C60" s="60"/>
    </row>
    <row r="61" spans="2:3" ht="17.25" customHeight="1">
      <c r="B61" s="59"/>
      <c r="C61" s="60"/>
    </row>
    <row r="62" spans="2:3" ht="15">
      <c r="B62" s="59"/>
      <c r="C62" s="60"/>
    </row>
    <row r="63" spans="2:3" ht="15">
      <c r="B63" s="59"/>
      <c r="C63" s="60"/>
    </row>
    <row r="64" spans="2:3" ht="15">
      <c r="C64" s="60"/>
    </row>
    <row r="65" spans="2:3" ht="15">
      <c r="B65" s="59"/>
      <c r="C65" s="60"/>
    </row>
    <row r="66" spans="2:3" ht="15.6">
      <c r="B66" s="61"/>
      <c r="C66" s="60"/>
    </row>
    <row r="67" spans="2:3" ht="15">
      <c r="B67" s="59"/>
      <c r="C67" s="60"/>
    </row>
    <row r="68" spans="2:3" ht="17.25" customHeight="1">
      <c r="B68" s="59"/>
      <c r="C68" s="60"/>
    </row>
    <row r="69" spans="2:3" ht="18.75" customHeight="1">
      <c r="B69" s="59"/>
      <c r="C69" s="60"/>
    </row>
    <row r="70" spans="2:3" ht="18.75" customHeight="1">
      <c r="B70" s="59"/>
      <c r="C70" s="60"/>
    </row>
    <row r="71" spans="2:3" ht="15.75" customHeight="1">
      <c r="B71" s="59"/>
      <c r="C71" s="60"/>
    </row>
    <row r="72" spans="2:3" ht="15">
      <c r="B72" s="59"/>
      <c r="C72" s="60"/>
    </row>
    <row r="73" spans="2:3" ht="15">
      <c r="B73" s="59"/>
      <c r="C73" s="60"/>
    </row>
    <row r="74" spans="2:3" ht="29.25" customHeight="1">
      <c r="B74" s="515"/>
      <c r="C74" s="515"/>
    </row>
    <row r="76" spans="2:3" ht="15.6">
      <c r="B76" s="510"/>
      <c r="C76" s="510"/>
    </row>
    <row r="77" spans="2:3" ht="15.6">
      <c r="B77" s="510"/>
      <c r="C77" s="510"/>
    </row>
    <row r="78" spans="2:3" ht="15.6">
      <c r="B78" s="510"/>
      <c r="C78" s="510"/>
    </row>
    <row r="79" spans="2:3" ht="15.6">
      <c r="B79" s="510"/>
      <c r="C79" s="510"/>
    </row>
    <row r="80" spans="2:3" ht="15.6">
      <c r="B80" s="63"/>
      <c r="C80" s="63"/>
    </row>
    <row r="81" spans="2:3" ht="15.6">
      <c r="B81" s="62"/>
      <c r="C81" s="511"/>
    </row>
    <row r="82" spans="2:3" ht="15.6">
      <c r="B82" s="62"/>
      <c r="C82" s="511"/>
    </row>
    <row r="83" spans="2:3" ht="15.6">
      <c r="B83" s="62"/>
      <c r="C83" s="511"/>
    </row>
    <row r="84" spans="2:3" ht="15">
      <c r="B84" s="6"/>
      <c r="C84" s="6"/>
    </row>
    <row r="85" spans="2:3" ht="15.6">
      <c r="B85" s="51"/>
      <c r="C85" s="49"/>
    </row>
    <row r="86" spans="2:3" ht="15">
      <c r="B86" s="6"/>
      <c r="C86" s="49"/>
    </row>
    <row r="87" spans="2:3" ht="15">
      <c r="B87" s="6"/>
      <c r="C87" s="49"/>
    </row>
    <row r="88" spans="2:3" ht="15">
      <c r="B88" s="6"/>
      <c r="C88" s="49"/>
    </row>
    <row r="89" spans="2:3" ht="15">
      <c r="B89" s="6"/>
      <c r="C89" s="49"/>
    </row>
    <row r="90" spans="2:3" ht="15">
      <c r="B90" s="6"/>
      <c r="C90" s="49"/>
    </row>
    <row r="91" spans="2:3" ht="15">
      <c r="B91" s="6"/>
      <c r="C91" s="49"/>
    </row>
    <row r="92" spans="2:3" ht="15">
      <c r="B92" s="6"/>
      <c r="C92" s="49"/>
    </row>
    <row r="93" spans="2:3" ht="15">
      <c r="B93" s="6"/>
      <c r="C93" s="49"/>
    </row>
    <row r="94" spans="2:3" ht="15">
      <c r="B94" s="6"/>
      <c r="C94" s="49"/>
    </row>
    <row r="95" spans="2:3" ht="15.6">
      <c r="B95" s="51"/>
      <c r="C95" s="49"/>
    </row>
    <row r="96" spans="2:3" ht="15">
      <c r="B96" s="6"/>
      <c r="C96" s="49"/>
    </row>
    <row r="97" spans="2:3" ht="15">
      <c r="B97" s="6"/>
      <c r="C97" s="49"/>
    </row>
    <row r="98" spans="2:3" ht="15">
      <c r="B98" s="6"/>
      <c r="C98" s="49"/>
    </row>
    <row r="99" spans="2:3" ht="15">
      <c r="B99" s="6"/>
      <c r="C99" s="49"/>
    </row>
    <row r="100" spans="2:3" ht="15">
      <c r="B100" s="6"/>
      <c r="C100" s="49"/>
    </row>
    <row r="101" spans="2:3" ht="15">
      <c r="B101" s="6"/>
      <c r="C101" s="50"/>
    </row>
    <row r="102" spans="2:3" ht="15">
      <c r="B102" s="6"/>
      <c r="C102" s="49"/>
    </row>
    <row r="103" spans="2:3" ht="15">
      <c r="B103" s="6"/>
      <c r="C103" s="49"/>
    </row>
    <row r="104" spans="2:3" ht="15.6">
      <c r="B104" s="6"/>
      <c r="C104" s="64"/>
    </row>
    <row r="105" spans="2:3" ht="15.6">
      <c r="B105" s="51"/>
      <c r="C105" s="49"/>
    </row>
    <row r="106" spans="2:3" ht="15">
      <c r="B106" s="6"/>
      <c r="C106" s="49"/>
    </row>
    <row r="107" spans="2:3" ht="15">
      <c r="B107" s="6"/>
      <c r="C107" s="49"/>
    </row>
    <row r="108" spans="2:3" ht="15">
      <c r="B108" s="6"/>
      <c r="C108" s="49"/>
    </row>
    <row r="109" spans="2:3" ht="15">
      <c r="B109" s="6"/>
      <c r="C109" s="49"/>
    </row>
    <row r="110" spans="2:3" ht="15">
      <c r="B110" s="6"/>
      <c r="C110" s="49"/>
    </row>
    <row r="111" spans="2:3" ht="15">
      <c r="B111" s="6"/>
      <c r="C111" s="49"/>
    </row>
    <row r="112" spans="2:3" ht="15">
      <c r="B112" s="6"/>
      <c r="C112" s="49"/>
    </row>
    <row r="113" spans="2:3" ht="30" customHeight="1">
      <c r="B113" s="515"/>
      <c r="C113" s="515"/>
    </row>
    <row r="116" spans="2:3" ht="15.6">
      <c r="B116" s="510"/>
      <c r="C116" s="510"/>
    </row>
    <row r="117" spans="2:3" ht="15.6">
      <c r="B117" s="510"/>
      <c r="C117" s="510"/>
    </row>
    <row r="118" spans="2:3" ht="15.6">
      <c r="B118" s="510"/>
      <c r="C118" s="510"/>
    </row>
    <row r="119" spans="2:3" ht="15.6">
      <c r="B119" s="510"/>
      <c r="C119" s="510"/>
    </row>
    <row r="120" spans="2:3" ht="15.6">
      <c r="B120" s="63"/>
      <c r="C120" s="63"/>
    </row>
    <row r="121" spans="2:3" ht="15.6">
      <c r="B121" s="62"/>
      <c r="C121" s="511"/>
    </row>
    <row r="122" spans="2:3" ht="15.6">
      <c r="B122" s="62"/>
      <c r="C122" s="511"/>
    </row>
    <row r="123" spans="2:3" ht="15.6">
      <c r="B123" s="62"/>
      <c r="C123" s="511"/>
    </row>
    <row r="124" spans="2:3" ht="15">
      <c r="B124" s="6"/>
      <c r="C124" s="6"/>
    </row>
    <row r="125" spans="2:3" ht="15.6">
      <c r="B125" s="51"/>
      <c r="C125" s="49"/>
    </row>
    <row r="126" spans="2:3" ht="15">
      <c r="B126" s="6"/>
      <c r="C126" s="49"/>
    </row>
    <row r="127" spans="2:3" ht="15">
      <c r="B127" s="6"/>
      <c r="C127" s="49"/>
    </row>
    <row r="128" spans="2:3" ht="15">
      <c r="B128" s="6"/>
      <c r="C128" s="49"/>
    </row>
    <row r="129" spans="2:3" ht="15">
      <c r="B129" s="6"/>
      <c r="C129" s="49"/>
    </row>
    <row r="130" spans="2:3" ht="15">
      <c r="B130" s="6"/>
      <c r="C130" s="49"/>
    </row>
    <row r="131" spans="2:3" ht="15">
      <c r="B131" s="6"/>
      <c r="C131" s="49"/>
    </row>
    <row r="132" spans="2:3" ht="15">
      <c r="B132" s="6"/>
      <c r="C132" s="49"/>
    </row>
    <row r="133" spans="2:3" ht="15">
      <c r="B133" s="6"/>
      <c r="C133" s="49"/>
    </row>
    <row r="134" spans="2:3" ht="15">
      <c r="B134" s="6"/>
      <c r="C134" s="49"/>
    </row>
    <row r="135" spans="2:3" ht="15.6">
      <c r="B135" s="51"/>
      <c r="C135" s="49"/>
    </row>
    <row r="136" spans="2:3" ht="15">
      <c r="B136" s="6"/>
      <c r="C136" s="49"/>
    </row>
    <row r="137" spans="2:3" ht="15">
      <c r="B137" s="6"/>
      <c r="C137" s="49"/>
    </row>
    <row r="138" spans="2:3" ht="15">
      <c r="B138" s="6"/>
      <c r="C138" s="49"/>
    </row>
    <row r="139" spans="2:3" ht="15">
      <c r="B139" s="6"/>
      <c r="C139" s="49"/>
    </row>
    <row r="140" spans="2:3" ht="15">
      <c r="B140" s="6"/>
      <c r="C140" s="49"/>
    </row>
    <row r="141" spans="2:3" ht="15">
      <c r="B141" s="6"/>
      <c r="C141" s="50"/>
    </row>
    <row r="142" spans="2:3" ht="15">
      <c r="B142" s="6"/>
      <c r="C142" s="49"/>
    </row>
    <row r="143" spans="2:3" ht="15">
      <c r="B143" s="6"/>
      <c r="C143" s="49"/>
    </row>
    <row r="144" spans="2:3" ht="15">
      <c r="B144" s="6"/>
      <c r="C144" s="49"/>
    </row>
    <row r="145" spans="2:3" ht="15.6">
      <c r="B145" s="51"/>
      <c r="C145" s="49"/>
    </row>
    <row r="146" spans="2:3" ht="15">
      <c r="B146" s="6"/>
      <c r="C146" s="49"/>
    </row>
    <row r="147" spans="2:3" ht="15">
      <c r="B147" s="6"/>
      <c r="C147" s="49"/>
    </row>
    <row r="148" spans="2:3" ht="15">
      <c r="B148" s="6"/>
      <c r="C148" s="49"/>
    </row>
    <row r="149" spans="2:3" ht="15">
      <c r="B149" s="6"/>
      <c r="C149" s="49"/>
    </row>
    <row r="150" spans="2:3" ht="15">
      <c r="B150" s="6"/>
      <c r="C150" s="49"/>
    </row>
    <row r="151" spans="2:3" ht="15">
      <c r="B151" s="6"/>
      <c r="C151" s="50"/>
    </row>
    <row r="152" spans="2:3" ht="15">
      <c r="B152" s="6"/>
      <c r="C152" s="49"/>
    </row>
    <row r="153" spans="2:3" ht="17.25" customHeight="1">
      <c r="B153" s="512"/>
      <c r="C153" s="512"/>
    </row>
  </sheetData>
  <mergeCells count="23">
    <mergeCell ref="B2:E2"/>
    <mergeCell ref="B3:E3"/>
    <mergeCell ref="B4:B5"/>
    <mergeCell ref="C4:E4"/>
    <mergeCell ref="B20:E20"/>
    <mergeCell ref="B36:C36"/>
    <mergeCell ref="B116:C116"/>
    <mergeCell ref="B38:C38"/>
    <mergeCell ref="B39:C39"/>
    <mergeCell ref="B40:C40"/>
    <mergeCell ref="B41:C41"/>
    <mergeCell ref="B74:C74"/>
    <mergeCell ref="B76:C76"/>
    <mergeCell ref="B77:C77"/>
    <mergeCell ref="B78:C78"/>
    <mergeCell ref="B79:C79"/>
    <mergeCell ref="C81:C83"/>
    <mergeCell ref="B113:C113"/>
    <mergeCell ref="B117:C117"/>
    <mergeCell ref="B118:C118"/>
    <mergeCell ref="B119:C119"/>
    <mergeCell ref="C121:C123"/>
    <mergeCell ref="B153:C153"/>
  </mergeCells>
  <hyperlinks>
    <hyperlink ref="B3:E3" location="'Capitulo 3'!B23" display="Número de viviendas por estado físico, según región y zona. 2024." xr:uid="{00000000-0004-0000-1300-000000000000}"/>
  </hyperlinks>
  <pageMargins left="0.75" right="0.75" top="1" bottom="1" header="0" footer="0"/>
  <pageSetup orientation="landscape" horizontalDpi="180" verticalDpi="18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O6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48.33203125" style="3" bestFit="1" customWidth="1"/>
    <col min="3" max="3" width="19.44140625" style="3" customWidth="1"/>
    <col min="4" max="4" width="18.6640625" style="3" customWidth="1"/>
    <col min="5" max="5" width="19" style="3" customWidth="1"/>
    <col min="6" max="6" width="17.33203125" style="3" customWidth="1"/>
    <col min="7" max="7" width="18" style="3" customWidth="1"/>
    <col min="8" max="8" width="18.88671875" style="3" customWidth="1"/>
    <col min="9" max="9" width="21.6640625" style="3" bestFit="1" customWidth="1"/>
    <col min="10" max="11" width="17.44140625" style="3" bestFit="1" customWidth="1"/>
    <col min="12" max="12" width="27.6640625" style="3" bestFit="1" customWidth="1"/>
    <col min="13" max="13" width="14.6640625" style="3" bestFit="1" customWidth="1"/>
    <col min="14" max="14" width="12.44140625" bestFit="1" customWidth="1"/>
    <col min="15" max="15" width="17.109375" bestFit="1" customWidth="1"/>
    <col min="16" max="16" width="21.6640625" bestFit="1" customWidth="1"/>
    <col min="17" max="17" width="17.44140625" bestFit="1" customWidth="1"/>
    <col min="18" max="18" width="14.5546875" bestFit="1" customWidth="1"/>
    <col min="19" max="20" width="16.88671875" bestFit="1" customWidth="1"/>
    <col min="21" max="21" width="11.44140625" customWidth="1"/>
    <col min="22" max="22" width="21.6640625" bestFit="1" customWidth="1"/>
    <col min="23" max="23" width="17.44140625" bestFit="1" customWidth="1"/>
    <col min="24" max="24" width="14.5546875" bestFit="1" customWidth="1"/>
    <col min="25" max="25" width="16.88671875" bestFit="1" customWidth="1"/>
  </cols>
  <sheetData>
    <row r="2" spans="2:15" ht="15">
      <c r="B2" s="454" t="s">
        <v>285</v>
      </c>
      <c r="C2" s="454"/>
      <c r="D2" s="454"/>
      <c r="E2" s="454"/>
      <c r="F2" s="454"/>
      <c r="G2" s="454"/>
      <c r="H2" s="454"/>
      <c r="I2" s="454"/>
      <c r="J2" s="454"/>
      <c r="K2" s="454"/>
    </row>
    <row r="3" spans="2:15" ht="16.5" customHeight="1" thickBot="1">
      <c r="B3" s="474" t="s">
        <v>1366</v>
      </c>
      <c r="C3" s="474"/>
      <c r="D3" s="474"/>
      <c r="E3" s="474"/>
      <c r="F3" s="474"/>
      <c r="G3" s="474"/>
      <c r="H3" s="474"/>
      <c r="I3" s="474"/>
      <c r="J3" s="474"/>
      <c r="K3" s="474"/>
    </row>
    <row r="4" spans="2:15" ht="15.75" customHeight="1" thickTop="1" thickBot="1">
      <c r="B4" s="486" t="s">
        <v>139</v>
      </c>
      <c r="C4" s="486" t="s">
        <v>103</v>
      </c>
      <c r="D4" s="451" t="s">
        <v>114</v>
      </c>
      <c r="E4" s="452"/>
      <c r="F4" s="452"/>
      <c r="G4" s="452"/>
      <c r="H4" s="452"/>
      <c r="I4" s="453"/>
      <c r="J4" s="516" t="s">
        <v>519</v>
      </c>
      <c r="K4" s="517"/>
    </row>
    <row r="5" spans="2:15" ht="14.4" thickTop="1" thickBot="1">
      <c r="B5" s="493"/>
      <c r="C5" s="493"/>
      <c r="D5" s="301" t="s">
        <v>115</v>
      </c>
      <c r="E5" s="301" t="s">
        <v>116</v>
      </c>
      <c r="F5" s="301" t="s">
        <v>117</v>
      </c>
      <c r="G5" s="301" t="s">
        <v>118</v>
      </c>
      <c r="H5" s="301" t="s">
        <v>266</v>
      </c>
      <c r="I5" s="301" t="s">
        <v>119</v>
      </c>
      <c r="J5" s="301" t="s">
        <v>520</v>
      </c>
      <c r="K5" s="301" t="s">
        <v>521</v>
      </c>
    </row>
    <row r="6" spans="2:15" ht="14.4" thickTop="1" thickBot="1">
      <c r="B6" s="263" t="s">
        <v>140</v>
      </c>
      <c r="C6" s="385">
        <v>115537</v>
      </c>
      <c r="D6" s="385">
        <v>49768</v>
      </c>
      <c r="E6" s="385">
        <v>8811</v>
      </c>
      <c r="F6" s="385">
        <v>9553</v>
      </c>
      <c r="G6" s="385">
        <v>12693</v>
      </c>
      <c r="H6" s="385">
        <v>18644</v>
      </c>
      <c r="I6" s="385">
        <v>16068</v>
      </c>
      <c r="J6" s="385">
        <v>66883</v>
      </c>
      <c r="K6" s="385">
        <v>48654</v>
      </c>
    </row>
    <row r="7" spans="2:15" ht="14.4" thickTop="1" thickBot="1">
      <c r="B7" s="263" t="s">
        <v>141</v>
      </c>
      <c r="C7" s="385">
        <v>25470</v>
      </c>
      <c r="D7" s="385">
        <v>14036</v>
      </c>
      <c r="E7" s="385">
        <v>1576</v>
      </c>
      <c r="F7" s="385">
        <v>1830</v>
      </c>
      <c r="G7" s="385">
        <v>1017</v>
      </c>
      <c r="H7" s="385">
        <v>4820</v>
      </c>
      <c r="I7" s="385">
        <v>2191</v>
      </c>
      <c r="J7" s="385">
        <v>18310</v>
      </c>
      <c r="K7" s="385">
        <v>7160</v>
      </c>
    </row>
    <row r="8" spans="2:15" ht="14.4" thickTop="1" thickBot="1">
      <c r="B8" s="263" t="s">
        <v>142</v>
      </c>
      <c r="C8" s="385">
        <v>605313</v>
      </c>
      <c r="D8" s="385">
        <v>307634</v>
      </c>
      <c r="E8" s="385">
        <v>54285</v>
      </c>
      <c r="F8" s="385">
        <v>46619</v>
      </c>
      <c r="G8" s="385">
        <v>65703</v>
      </c>
      <c r="H8" s="385">
        <v>62802</v>
      </c>
      <c r="I8" s="385">
        <v>68270</v>
      </c>
      <c r="J8" s="385">
        <v>376822</v>
      </c>
      <c r="K8" s="385">
        <v>228491</v>
      </c>
    </row>
    <row r="9" spans="2:15" ht="14.4" thickTop="1" thickBot="1">
      <c r="B9" s="263" t="s">
        <v>143</v>
      </c>
      <c r="C9" s="385">
        <v>1062390</v>
      </c>
      <c r="D9" s="385">
        <v>746561</v>
      </c>
      <c r="E9" s="385">
        <v>72032</v>
      </c>
      <c r="F9" s="385">
        <v>53198</v>
      </c>
      <c r="G9" s="385">
        <v>56292</v>
      </c>
      <c r="H9" s="385">
        <v>71411</v>
      </c>
      <c r="I9" s="385">
        <v>62896</v>
      </c>
      <c r="J9" s="385">
        <v>849167</v>
      </c>
      <c r="K9" s="385">
        <v>213223</v>
      </c>
    </row>
    <row r="10" spans="2:15" ht="14.4" thickTop="1" thickBot="1">
      <c r="B10" s="263" t="s">
        <v>144</v>
      </c>
      <c r="C10" s="385">
        <v>1808710</v>
      </c>
      <c r="D10" s="385">
        <v>1117999</v>
      </c>
      <c r="E10" s="385">
        <v>136704</v>
      </c>
      <c r="F10" s="385">
        <v>111200</v>
      </c>
      <c r="G10" s="385">
        <v>135705</v>
      </c>
      <c r="H10" s="385">
        <v>157677</v>
      </c>
      <c r="I10" s="385">
        <v>149425</v>
      </c>
      <c r="J10" s="385">
        <v>1311182</v>
      </c>
      <c r="K10" s="385">
        <v>497528</v>
      </c>
    </row>
    <row r="11" spans="2:15" ht="14.4" thickTop="1">
      <c r="B11" s="285"/>
      <c r="C11" s="286"/>
      <c r="D11" s="286"/>
      <c r="E11" s="286"/>
      <c r="F11" s="286"/>
      <c r="G11" s="286"/>
      <c r="H11" s="286"/>
      <c r="I11" s="286"/>
      <c r="J11" s="286"/>
      <c r="K11" s="286"/>
    </row>
    <row r="12" spans="2:15" ht="13.8" thickBot="1">
      <c r="B12" s="466" t="s">
        <v>1365</v>
      </c>
      <c r="C12" s="467"/>
      <c r="D12" s="467"/>
      <c r="E12" s="467"/>
      <c r="F12" s="467"/>
      <c r="G12" s="467"/>
      <c r="H12" s="467"/>
      <c r="I12" s="467"/>
      <c r="J12" s="467"/>
      <c r="K12" s="467"/>
    </row>
    <row r="13" spans="2:15" ht="15" thickTop="1" thickBot="1">
      <c r="C13" s="196"/>
      <c r="D13" s="65"/>
      <c r="E13" s="65"/>
      <c r="F13" s="65"/>
      <c r="G13" s="65"/>
      <c r="H13" s="65"/>
      <c r="I13" s="65"/>
    </row>
    <row r="14" spans="2:15" ht="15" thickTop="1" thickBot="1">
      <c r="C14" s="196"/>
      <c r="E14" s="66"/>
      <c r="F14" s="17"/>
      <c r="G14" s="17"/>
      <c r="H14" s="17"/>
      <c r="I14" s="17"/>
      <c r="J14" s="17"/>
      <c r="K14" s="17"/>
      <c r="L14" s="17"/>
    </row>
    <row r="15" spans="2:15" ht="15" thickTop="1" thickBot="1">
      <c r="C15" s="196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2:15" ht="15" thickTop="1" thickBot="1">
      <c r="C16" s="196"/>
      <c r="F16" s="17"/>
      <c r="G16" s="17"/>
      <c r="H16" s="17"/>
      <c r="I16" s="17"/>
      <c r="J16" s="17"/>
      <c r="L16" s="17"/>
    </row>
    <row r="17" spans="3:13" ht="15" thickTop="1" thickBot="1">
      <c r="C17" s="196"/>
      <c r="F17" s="17"/>
      <c r="G17" s="17"/>
      <c r="H17" s="17"/>
      <c r="I17" s="17"/>
      <c r="J17" s="17"/>
      <c r="L17" s="17"/>
    </row>
    <row r="18" spans="3:13" ht="13.8" thickTop="1">
      <c r="F18" s="17"/>
      <c r="G18" s="17"/>
      <c r="H18" s="17"/>
      <c r="I18" s="17"/>
      <c r="J18" s="17"/>
      <c r="L18" s="17"/>
    </row>
    <row r="19" spans="3:13">
      <c r="E19" s="65"/>
      <c r="F19" s="17"/>
      <c r="G19" s="17"/>
      <c r="H19" s="17"/>
      <c r="I19" s="17"/>
      <c r="J19" s="17"/>
      <c r="L19" s="17"/>
    </row>
    <row r="20" spans="3:13">
      <c r="E20" s="65"/>
      <c r="F20" s="17"/>
      <c r="G20" s="67"/>
      <c r="H20" s="67"/>
      <c r="I20" s="67"/>
      <c r="J20" s="67"/>
      <c r="L20" s="67"/>
      <c r="M20" s="67"/>
    </row>
    <row r="21" spans="3:13">
      <c r="E21" s="65"/>
      <c r="F21" s="17"/>
      <c r="G21" s="67"/>
      <c r="H21" s="67"/>
      <c r="I21" s="67"/>
      <c r="J21" s="67"/>
      <c r="K21" s="17"/>
      <c r="L21" s="67"/>
    </row>
    <row r="22" spans="3:13">
      <c r="E22" s="65"/>
      <c r="F22" s="67"/>
      <c r="K22" s="17"/>
    </row>
    <row r="23" spans="3:13">
      <c r="E23" s="65"/>
      <c r="F23" s="65"/>
      <c r="K23" s="17"/>
    </row>
    <row r="24" spans="3:13">
      <c r="E24" s="65"/>
      <c r="K24" s="17"/>
    </row>
    <row r="63" spans="3:4">
      <c r="C63" s="47"/>
      <c r="D63" s="47"/>
    </row>
    <row r="64" spans="3:4">
      <c r="D64" s="47"/>
    </row>
  </sheetData>
  <mergeCells count="7">
    <mergeCell ref="B12:K12"/>
    <mergeCell ref="B4:B5"/>
    <mergeCell ref="C4:C5"/>
    <mergeCell ref="D4:I4"/>
    <mergeCell ref="B2:K2"/>
    <mergeCell ref="J4:K4"/>
    <mergeCell ref="B3:K3"/>
  </mergeCells>
  <hyperlinks>
    <hyperlink ref="B3:K3" location="'Capitulo 3'!B24" display="Total de viviendas por región y zona, según calificación de la vivienda. 2018." xr:uid="{A3DCB3BA-C206-4038-B0AF-96168CDD87E1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J31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" defaultRowHeight="13.2"/>
  <cols>
    <col min="1" max="1" width="11" style="3"/>
    <col min="2" max="2" width="68.33203125" style="3" customWidth="1"/>
    <col min="3" max="3" width="13.44140625" style="3" bestFit="1" customWidth="1"/>
    <col min="4" max="4" width="12.88671875" style="3" bestFit="1" customWidth="1"/>
    <col min="5" max="6" width="13.33203125" style="3" customWidth="1"/>
    <col min="7" max="7" width="11" style="3"/>
    <col min="8" max="8" width="13.44140625" style="3" customWidth="1"/>
    <col min="9" max="16384" width="11" style="3"/>
  </cols>
  <sheetData>
    <row r="1" spans="2:10" ht="15">
      <c r="B1" s="519"/>
      <c r="C1" s="519"/>
      <c r="D1" s="519"/>
      <c r="E1" s="520"/>
    </row>
    <row r="2" spans="2:10" ht="15">
      <c r="B2" s="454" t="s">
        <v>286</v>
      </c>
      <c r="C2" s="454"/>
      <c r="D2" s="454"/>
      <c r="E2" s="454"/>
      <c r="F2" s="454"/>
      <c r="G2" s="454"/>
      <c r="H2" s="454"/>
      <c r="I2" s="454"/>
    </row>
    <row r="3" spans="2:10" ht="26.25" customHeight="1" thickBot="1">
      <c r="B3" s="456" t="s">
        <v>1363</v>
      </c>
      <c r="C3" s="456"/>
      <c r="D3" s="456"/>
      <c r="E3" s="456"/>
      <c r="F3" s="456"/>
      <c r="G3" s="456"/>
      <c r="H3" s="456"/>
      <c r="I3" s="456"/>
    </row>
    <row r="4" spans="2:10" ht="14.4" thickTop="1" thickBot="1">
      <c r="B4" s="464" t="s">
        <v>129</v>
      </c>
      <c r="C4" s="451" t="s">
        <v>114</v>
      </c>
      <c r="D4" s="452"/>
      <c r="E4" s="452"/>
      <c r="F4" s="452"/>
      <c r="G4" s="452"/>
      <c r="H4" s="452"/>
      <c r="I4" s="453"/>
    </row>
    <row r="5" spans="2:10" ht="32.25" customHeight="1" thickTop="1" thickBot="1">
      <c r="B5" s="464"/>
      <c r="C5" s="300" t="s">
        <v>113</v>
      </c>
      <c r="D5" s="300" t="s">
        <v>138</v>
      </c>
      <c r="E5" s="300" t="s">
        <v>116</v>
      </c>
      <c r="F5" s="300" t="s">
        <v>117</v>
      </c>
      <c r="G5" s="300" t="s">
        <v>118</v>
      </c>
      <c r="H5" s="300" t="s">
        <v>266</v>
      </c>
      <c r="I5" s="300" t="s">
        <v>119</v>
      </c>
    </row>
    <row r="6" spans="2:10" ht="14.4" thickTop="1" thickBot="1">
      <c r="B6" s="263" t="s">
        <v>145</v>
      </c>
      <c r="C6" s="385">
        <v>1808710</v>
      </c>
      <c r="D6" s="385">
        <v>1117999</v>
      </c>
      <c r="E6" s="385">
        <v>136704</v>
      </c>
      <c r="F6" s="385">
        <v>111200</v>
      </c>
      <c r="G6" s="385">
        <v>135705</v>
      </c>
      <c r="H6" s="385">
        <v>157677</v>
      </c>
      <c r="I6" s="385">
        <v>149425</v>
      </c>
      <c r="J6" s="179"/>
    </row>
    <row r="7" spans="2:10" ht="14.4" thickTop="1" thickBot="1">
      <c r="B7" s="263" t="s">
        <v>146</v>
      </c>
      <c r="C7" s="385">
        <v>11689</v>
      </c>
      <c r="D7" s="385">
        <v>3694</v>
      </c>
      <c r="E7" s="385">
        <v>954</v>
      </c>
      <c r="F7" s="385">
        <v>1057</v>
      </c>
      <c r="G7" s="385">
        <v>532</v>
      </c>
      <c r="H7" s="385">
        <v>3115</v>
      </c>
      <c r="I7" s="385">
        <v>2337</v>
      </c>
      <c r="J7" s="179"/>
    </row>
    <row r="8" spans="2:10" ht="16.2" thickTop="1" thickBot="1">
      <c r="B8" s="263" t="s">
        <v>950</v>
      </c>
      <c r="C8" s="385">
        <v>22647</v>
      </c>
      <c r="D8" s="385">
        <v>9878</v>
      </c>
      <c r="E8" s="385">
        <v>1610</v>
      </c>
      <c r="F8" s="385">
        <v>1916</v>
      </c>
      <c r="G8" s="385">
        <v>1273</v>
      </c>
      <c r="H8" s="385">
        <v>4728</v>
      </c>
      <c r="I8" s="385">
        <v>3242</v>
      </c>
      <c r="J8" s="179"/>
    </row>
    <row r="9" spans="2:10" ht="14.4" thickTop="1" thickBot="1">
      <c r="B9" s="263" t="s">
        <v>147</v>
      </c>
      <c r="C9" s="385"/>
      <c r="D9" s="385"/>
      <c r="E9" s="385"/>
      <c r="F9" s="385"/>
      <c r="G9" s="385"/>
      <c r="H9" s="385"/>
      <c r="I9" s="385"/>
      <c r="J9" s="179"/>
    </row>
    <row r="10" spans="2:10" ht="14.4" thickTop="1" thickBot="1">
      <c r="B10" s="263" t="s">
        <v>148</v>
      </c>
      <c r="C10" s="385">
        <v>12720</v>
      </c>
      <c r="D10" s="385">
        <v>8435</v>
      </c>
      <c r="E10" s="385">
        <v>759</v>
      </c>
      <c r="F10" s="385">
        <v>809</v>
      </c>
      <c r="G10" s="385">
        <v>552</v>
      </c>
      <c r="H10" s="385">
        <v>1657</v>
      </c>
      <c r="I10" s="385">
        <v>508</v>
      </c>
      <c r="J10" s="179"/>
    </row>
    <row r="11" spans="2:10" ht="14.4" thickTop="1" thickBot="1">
      <c r="B11" s="263" t="s">
        <v>149</v>
      </c>
      <c r="C11" s="385">
        <v>106660</v>
      </c>
      <c r="D11" s="385">
        <v>25995</v>
      </c>
      <c r="E11" s="385">
        <v>14529</v>
      </c>
      <c r="F11" s="385">
        <v>7037</v>
      </c>
      <c r="G11" s="385">
        <v>26316</v>
      </c>
      <c r="H11" s="385">
        <v>15971</v>
      </c>
      <c r="I11" s="385">
        <v>16812</v>
      </c>
      <c r="J11" s="179"/>
    </row>
    <row r="12" spans="2:10" ht="14.4" thickTop="1" thickBot="1">
      <c r="B12" s="265" t="s">
        <v>150</v>
      </c>
      <c r="C12" s="385">
        <v>1689330</v>
      </c>
      <c r="D12" s="385">
        <v>1083569</v>
      </c>
      <c r="E12" s="385">
        <v>121416</v>
      </c>
      <c r="F12" s="385">
        <v>103354</v>
      </c>
      <c r="G12" s="385">
        <v>108837</v>
      </c>
      <c r="H12" s="385">
        <v>140049</v>
      </c>
      <c r="I12" s="385">
        <v>132105</v>
      </c>
      <c r="J12" s="179"/>
    </row>
    <row r="13" spans="2:10" ht="15" thickTop="1" thickBot="1">
      <c r="B13" s="264"/>
      <c r="C13" s="287"/>
      <c r="D13" s="287"/>
      <c r="E13" s="287"/>
      <c r="F13" s="287"/>
      <c r="G13" s="287"/>
      <c r="H13" s="287"/>
      <c r="I13" s="287"/>
    </row>
    <row r="14" spans="2:10" ht="15.75" customHeight="1" thickTop="1" thickBot="1">
      <c r="B14" s="461" t="s">
        <v>1358</v>
      </c>
      <c r="C14" s="462"/>
      <c r="D14" s="462"/>
      <c r="E14" s="462"/>
      <c r="F14" s="462"/>
      <c r="G14" s="462"/>
      <c r="H14" s="475"/>
      <c r="I14" s="279"/>
    </row>
    <row r="15" spans="2:10" ht="14.4" thickTop="1" thickBot="1">
      <c r="B15" s="518" t="s">
        <v>1367</v>
      </c>
      <c r="C15" s="472"/>
      <c r="D15" s="472"/>
      <c r="E15" s="472"/>
      <c r="F15" s="472"/>
      <c r="G15" s="472"/>
      <c r="H15" s="472"/>
      <c r="I15" s="472"/>
    </row>
    <row r="16" spans="2:10" ht="14.4" thickTop="1">
      <c r="B16" s="15"/>
      <c r="C16" s="32"/>
      <c r="D16" s="32"/>
      <c r="E16" s="32"/>
      <c r="F16" s="32"/>
      <c r="G16" s="32"/>
      <c r="H16" s="32"/>
      <c r="I16" s="32"/>
    </row>
    <row r="17" spans="2:10" ht="13.8">
      <c r="B17" s="70" t="s">
        <v>151</v>
      </c>
      <c r="C17" s="32"/>
      <c r="D17" s="32"/>
      <c r="E17" s="32"/>
      <c r="F17" s="32"/>
      <c r="G17" s="32"/>
      <c r="H17" s="32"/>
      <c r="I17" s="32"/>
      <c r="J17" s="32"/>
    </row>
    <row r="18" spans="2:10" ht="13.8">
      <c r="B18" s="71"/>
      <c r="C18" s="168"/>
      <c r="D18" s="70"/>
      <c r="E18" s="15"/>
    </row>
    <row r="19" spans="2:10" ht="13.8">
      <c r="B19" s="71"/>
      <c r="C19" s="71"/>
      <c r="D19" s="181"/>
      <c r="E19" s="15"/>
    </row>
    <row r="20" spans="2:10" ht="13.8">
      <c r="B20" s="71"/>
      <c r="C20" s="71"/>
      <c r="D20" s="181"/>
      <c r="E20" s="15"/>
    </row>
    <row r="21" spans="2:10" ht="13.8">
      <c r="C21" s="72"/>
      <c r="D21" s="181"/>
    </row>
    <row r="22" spans="2:10" ht="13.8">
      <c r="D22" s="181"/>
    </row>
    <row r="23" spans="2:10" ht="13.8">
      <c r="D23" s="181"/>
    </row>
    <row r="24" spans="2:10" ht="13.8">
      <c r="D24" s="181"/>
    </row>
    <row r="25" spans="2:10" ht="13.8">
      <c r="D25" s="181"/>
    </row>
    <row r="26" spans="2:10" ht="13.8">
      <c r="D26" s="181"/>
    </row>
    <row r="27" spans="2:10" ht="13.8">
      <c r="D27" s="181"/>
    </row>
    <row r="28" spans="2:10" ht="13.8">
      <c r="D28" s="181"/>
    </row>
    <row r="29" spans="2:10" ht="13.8">
      <c r="D29" s="181"/>
    </row>
    <row r="30" spans="2:10" ht="13.8">
      <c r="D30" s="181"/>
    </row>
    <row r="31" spans="2:10" ht="13.8">
      <c r="D31" s="181"/>
    </row>
  </sheetData>
  <mergeCells count="7">
    <mergeCell ref="B14:H14"/>
    <mergeCell ref="B15:I15"/>
    <mergeCell ref="B1:E1"/>
    <mergeCell ref="B4:B5"/>
    <mergeCell ref="C4:I4"/>
    <mergeCell ref="B2:I2"/>
    <mergeCell ref="B3:I3"/>
  </mergeCells>
  <hyperlinks>
    <hyperlink ref="B3:I3" location="'Capitulo 3'!B25" display="Características de las viviendas ocupadas por región. 2024." xr:uid="{00000000-0004-0000-15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J7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" defaultRowHeight="13.2"/>
  <cols>
    <col min="1" max="1" width="11" style="3"/>
    <col min="2" max="2" width="17.88671875" style="3" customWidth="1"/>
    <col min="3" max="3" width="21.109375" style="3" customWidth="1"/>
    <col min="4" max="4" width="23.6640625" style="3" customWidth="1"/>
    <col min="5" max="5" width="20.88671875" style="3" customWidth="1"/>
    <col min="6" max="6" width="17.5546875" style="3" customWidth="1"/>
    <col min="7" max="7" width="12.109375" style="3" bestFit="1" customWidth="1"/>
    <col min="8" max="8" width="18.109375" style="3" customWidth="1"/>
    <col min="9" max="9" width="11" style="3" customWidth="1"/>
    <col min="10" max="16384" width="11" style="3"/>
  </cols>
  <sheetData>
    <row r="2" spans="2:9" ht="18" customHeight="1">
      <c r="B2" s="454" t="s">
        <v>287</v>
      </c>
      <c r="C2" s="454"/>
      <c r="D2" s="454"/>
      <c r="E2" s="454"/>
      <c r="F2" s="454"/>
    </row>
    <row r="3" spans="2:9" ht="33.75" customHeight="1" thickBot="1">
      <c r="B3" s="456" t="s">
        <v>1369</v>
      </c>
      <c r="C3" s="456"/>
      <c r="D3" s="456"/>
      <c r="E3" s="456"/>
      <c r="F3" s="456"/>
    </row>
    <row r="4" spans="2:9" ht="16.5" customHeight="1" thickTop="1" thickBot="1">
      <c r="B4" s="486" t="s">
        <v>556</v>
      </c>
      <c r="C4" s="486" t="s">
        <v>113</v>
      </c>
      <c r="D4" s="451" t="s">
        <v>332</v>
      </c>
      <c r="E4" s="452"/>
      <c r="F4" s="452"/>
    </row>
    <row r="5" spans="2:9" ht="56.25" customHeight="1" thickTop="1" thickBot="1">
      <c r="B5" s="507"/>
      <c r="C5" s="507"/>
      <c r="D5" s="303" t="s">
        <v>153</v>
      </c>
      <c r="E5" s="303" t="s">
        <v>154</v>
      </c>
      <c r="F5" s="303" t="s">
        <v>971</v>
      </c>
    </row>
    <row r="6" spans="2:9" ht="14.4" thickTop="1" thickBot="1">
      <c r="B6" s="263" t="s">
        <v>103</v>
      </c>
      <c r="C6" s="243"/>
      <c r="D6" s="243"/>
      <c r="E6" s="243"/>
      <c r="F6" s="243"/>
    </row>
    <row r="7" spans="2:9" ht="14.4" thickTop="1" thickBot="1">
      <c r="B7" s="263"/>
      <c r="C7" s="243"/>
      <c r="D7" s="243"/>
      <c r="E7" s="243"/>
      <c r="F7" s="243"/>
    </row>
    <row r="8" spans="2:9" ht="14.4" thickTop="1" thickBot="1">
      <c r="B8" s="263" t="s">
        <v>120</v>
      </c>
      <c r="C8" s="385">
        <v>1808710</v>
      </c>
      <c r="D8" s="385">
        <v>1038037</v>
      </c>
      <c r="E8" s="385">
        <v>707072</v>
      </c>
      <c r="F8" s="385">
        <v>63601</v>
      </c>
      <c r="G8" s="47"/>
    </row>
    <row r="9" spans="2:9" ht="14.4" thickTop="1" thickBot="1">
      <c r="B9" s="263" t="s">
        <v>121</v>
      </c>
      <c r="C9" s="385">
        <v>5310200.9999999972</v>
      </c>
      <c r="D9" s="385">
        <v>3028022.0000000098</v>
      </c>
      <c r="E9" s="385">
        <v>2083007</v>
      </c>
      <c r="F9" s="385">
        <v>199172.00000000009</v>
      </c>
      <c r="G9" s="47"/>
    </row>
    <row r="10" spans="2:9" ht="14.4" thickTop="1" thickBot="1">
      <c r="B10" s="263"/>
      <c r="C10" s="385"/>
      <c r="D10" s="385"/>
      <c r="E10" s="385"/>
      <c r="F10" s="385"/>
      <c r="G10" s="47"/>
    </row>
    <row r="11" spans="2:9" ht="14.4" thickTop="1" thickBot="1">
      <c r="B11" s="263" t="s">
        <v>114</v>
      </c>
      <c r="C11" s="385"/>
      <c r="D11" s="385"/>
      <c r="E11" s="385"/>
      <c r="F11" s="385"/>
      <c r="G11" s="47"/>
    </row>
    <row r="12" spans="2:9" ht="14.4" thickTop="1" thickBot="1">
      <c r="B12" s="263"/>
      <c r="C12" s="385"/>
      <c r="D12" s="385"/>
      <c r="E12" s="385"/>
      <c r="F12" s="385"/>
      <c r="G12" s="47"/>
    </row>
    <row r="13" spans="2:9" ht="14.4" thickTop="1" thickBot="1">
      <c r="B13" s="263" t="s">
        <v>558</v>
      </c>
      <c r="C13" s="385"/>
      <c r="D13" s="385"/>
      <c r="E13" s="385"/>
      <c r="F13" s="385"/>
      <c r="G13" s="47"/>
    </row>
    <row r="14" spans="2:9" ht="14.4" thickTop="1" thickBot="1">
      <c r="B14" s="263" t="s">
        <v>559</v>
      </c>
      <c r="C14" s="385">
        <v>1117999</v>
      </c>
      <c r="D14" s="385">
        <v>660250</v>
      </c>
      <c r="E14" s="385">
        <v>439383</v>
      </c>
      <c r="F14" s="385">
        <v>18366</v>
      </c>
      <c r="G14" s="47"/>
      <c r="H14" s="47"/>
      <c r="I14" s="47"/>
    </row>
    <row r="15" spans="2:9" ht="14.4" thickTop="1" thickBot="1">
      <c r="B15" s="263" t="s">
        <v>560</v>
      </c>
      <c r="C15" s="385">
        <v>3265950.9999999953</v>
      </c>
      <c r="D15" s="385">
        <v>1913913.9999999986</v>
      </c>
      <c r="E15" s="385">
        <v>1298891</v>
      </c>
      <c r="F15" s="385">
        <v>53146.000000000015</v>
      </c>
      <c r="G15" s="47"/>
      <c r="H15" s="47"/>
      <c r="I15" s="47"/>
    </row>
    <row r="16" spans="2:9" ht="14.4" thickTop="1" thickBot="1">
      <c r="B16" s="263"/>
      <c r="C16" s="385"/>
      <c r="D16" s="385"/>
      <c r="E16" s="385"/>
      <c r="F16" s="385"/>
      <c r="G16" s="47"/>
      <c r="H16" s="47"/>
      <c r="I16" s="47"/>
    </row>
    <row r="17" spans="1:10" ht="14.4" thickTop="1" thickBot="1">
      <c r="B17" s="263" t="s">
        <v>561</v>
      </c>
      <c r="C17" s="385"/>
      <c r="D17" s="385"/>
      <c r="E17" s="385"/>
      <c r="F17" s="385"/>
      <c r="G17" s="47"/>
      <c r="H17" s="110"/>
    </row>
    <row r="18" spans="1:10" ht="14.4" thickTop="1" thickBot="1">
      <c r="B18" s="263" t="s">
        <v>559</v>
      </c>
      <c r="C18" s="385">
        <v>136704</v>
      </c>
      <c r="D18" s="385">
        <v>77777</v>
      </c>
      <c r="E18" s="385">
        <v>51564</v>
      </c>
      <c r="F18" s="385">
        <v>7363</v>
      </c>
      <c r="G18" s="47"/>
      <c r="H18" s="188"/>
      <c r="I18" s="179"/>
    </row>
    <row r="19" spans="1:10" ht="14.4" thickTop="1" thickBot="1">
      <c r="B19" s="263" t="s">
        <v>560</v>
      </c>
      <c r="C19" s="385">
        <v>415340.00000000012</v>
      </c>
      <c r="D19" s="385">
        <v>236301.00000000003</v>
      </c>
      <c r="E19" s="385">
        <v>153289.99999999991</v>
      </c>
      <c r="F19" s="385">
        <v>25749.000000000004</v>
      </c>
      <c r="G19" s="47"/>
      <c r="H19" s="188"/>
    </row>
    <row r="20" spans="1:10" ht="14.4" thickTop="1" thickBot="1">
      <c r="B20" s="263"/>
      <c r="C20" s="385"/>
      <c r="D20" s="385"/>
      <c r="E20" s="385"/>
      <c r="F20" s="385"/>
      <c r="G20" s="47"/>
      <c r="H20" s="376"/>
    </row>
    <row r="21" spans="1:10" ht="14.4" thickTop="1" thickBot="1">
      <c r="B21" s="263" t="s">
        <v>562</v>
      </c>
      <c r="C21" s="385"/>
      <c r="D21" s="385"/>
      <c r="E21" s="385"/>
      <c r="F21" s="385"/>
      <c r="G21" s="47"/>
      <c r="H21" s="110"/>
      <c r="J21" s="179"/>
    </row>
    <row r="22" spans="1:10" ht="14.4" thickTop="1" thickBot="1">
      <c r="B22" s="263" t="s">
        <v>559</v>
      </c>
      <c r="C22" s="385">
        <v>111200</v>
      </c>
      <c r="D22" s="385">
        <v>69938</v>
      </c>
      <c r="E22" s="385">
        <v>38647</v>
      </c>
      <c r="F22" s="385">
        <v>2615</v>
      </c>
      <c r="G22" s="47"/>
      <c r="H22" s="179"/>
      <c r="I22" s="179"/>
    </row>
    <row r="23" spans="1:10" ht="14.4" thickTop="1" thickBot="1">
      <c r="B23" s="263" t="s">
        <v>560</v>
      </c>
      <c r="C23" s="385">
        <v>320435.00000000047</v>
      </c>
      <c r="D23" s="385">
        <v>202325.99999999997</v>
      </c>
      <c r="E23" s="385">
        <v>109895.99999999997</v>
      </c>
      <c r="F23" s="385">
        <v>8212.9999999999982</v>
      </c>
      <c r="G23" s="47"/>
      <c r="H23" s="45"/>
    </row>
    <row r="24" spans="1:10" ht="14.4" thickTop="1" thickBot="1">
      <c r="B24" s="263"/>
      <c r="C24" s="385"/>
      <c r="D24" s="385"/>
      <c r="E24" s="385"/>
      <c r="F24" s="385"/>
      <c r="G24" s="47"/>
      <c r="H24" s="45"/>
    </row>
    <row r="25" spans="1:10" ht="14.4" thickTop="1" thickBot="1">
      <c r="A25" s="3" t="s">
        <v>563</v>
      </c>
      <c r="B25" s="263" t="s">
        <v>564</v>
      </c>
      <c r="C25" s="385"/>
      <c r="D25" s="385"/>
      <c r="E25" s="385"/>
      <c r="F25" s="385"/>
      <c r="G25" s="47"/>
      <c r="H25" s="179"/>
      <c r="J25" s="179"/>
    </row>
    <row r="26" spans="1:10" ht="14.4" thickTop="1" thickBot="1">
      <c r="B26" s="263" t="s">
        <v>559</v>
      </c>
      <c r="C26" s="385">
        <v>135705</v>
      </c>
      <c r="D26" s="385">
        <v>82835</v>
      </c>
      <c r="E26" s="385">
        <v>42199</v>
      </c>
      <c r="F26" s="385">
        <v>10671</v>
      </c>
      <c r="G26" s="47"/>
      <c r="H26" s="189"/>
      <c r="I26" s="179"/>
    </row>
    <row r="27" spans="1:10" ht="14.4" thickTop="1" thickBot="1">
      <c r="B27" s="263" t="s">
        <v>560</v>
      </c>
      <c r="C27" s="385">
        <v>377087.9999999993</v>
      </c>
      <c r="D27" s="385">
        <v>230149.99999999997</v>
      </c>
      <c r="E27" s="385">
        <v>116784.99999999993</v>
      </c>
      <c r="F27" s="385">
        <v>30152.999999999993</v>
      </c>
      <c r="G27" s="47"/>
    </row>
    <row r="28" spans="1:10" ht="14.4" thickTop="1" thickBot="1">
      <c r="B28" s="263"/>
      <c r="C28" s="385"/>
      <c r="D28" s="385"/>
      <c r="E28" s="385"/>
      <c r="F28" s="385"/>
      <c r="G28" s="47"/>
    </row>
    <row r="29" spans="1:10" ht="14.4" thickTop="1" thickBot="1">
      <c r="B29" s="263" t="s">
        <v>565</v>
      </c>
      <c r="C29" s="385"/>
      <c r="D29" s="385"/>
      <c r="E29" s="385"/>
      <c r="F29" s="385"/>
      <c r="G29" s="47"/>
    </row>
    <row r="30" spans="1:10" ht="14.4" thickTop="1" thickBot="1">
      <c r="B30" s="263" t="s">
        <v>559</v>
      </c>
      <c r="C30" s="385">
        <v>157677</v>
      </c>
      <c r="D30" s="385">
        <v>108325</v>
      </c>
      <c r="E30" s="385">
        <v>33790</v>
      </c>
      <c r="F30" s="385">
        <v>15562</v>
      </c>
      <c r="G30" s="47"/>
    </row>
    <row r="31" spans="1:10" ht="14.4" thickTop="1" thickBot="1">
      <c r="B31" s="263" t="s">
        <v>560</v>
      </c>
      <c r="C31" s="385">
        <v>479564.99999999942</v>
      </c>
      <c r="D31" s="385">
        <v>323447.00000000041</v>
      </c>
      <c r="E31" s="385">
        <v>105168.00000000004</v>
      </c>
      <c r="F31" s="385">
        <v>50950</v>
      </c>
      <c r="G31" s="47"/>
    </row>
    <row r="32" spans="1:10" ht="14.4" thickTop="1" thickBot="1">
      <c r="B32" s="263"/>
      <c r="C32" s="385"/>
      <c r="D32" s="385"/>
      <c r="E32" s="385"/>
      <c r="F32" s="385"/>
      <c r="G32" s="47"/>
    </row>
    <row r="33" spans="2:7" ht="14.4" thickTop="1" thickBot="1">
      <c r="B33" s="263" t="s">
        <v>566</v>
      </c>
      <c r="C33" s="385"/>
      <c r="D33" s="385"/>
      <c r="E33" s="385"/>
      <c r="F33" s="385"/>
      <c r="G33" s="47"/>
    </row>
    <row r="34" spans="2:7" ht="14.4" thickTop="1" thickBot="1">
      <c r="B34" s="263" t="s">
        <v>559</v>
      </c>
      <c r="C34" s="385">
        <v>149425</v>
      </c>
      <c r="D34" s="385">
        <v>38912</v>
      </c>
      <c r="E34" s="385">
        <v>101489</v>
      </c>
      <c r="F34" s="385">
        <v>9024</v>
      </c>
      <c r="G34" s="47"/>
    </row>
    <row r="35" spans="2:7" ht="14.4" thickTop="1" thickBot="1">
      <c r="B35" s="263" t="s">
        <v>560</v>
      </c>
      <c r="C35" s="385">
        <v>451821.99999999953</v>
      </c>
      <c r="D35" s="385">
        <v>121884.00000000007</v>
      </c>
      <c r="E35" s="385">
        <v>298977</v>
      </c>
      <c r="F35" s="385">
        <v>30961</v>
      </c>
      <c r="G35" s="47"/>
    </row>
    <row r="36" spans="2:7" ht="13.8" thickTop="1">
      <c r="B36" s="284"/>
      <c r="C36" s="384"/>
      <c r="D36" s="384"/>
      <c r="E36" s="384"/>
      <c r="F36" s="384"/>
      <c r="G36" s="47"/>
    </row>
    <row r="37" spans="2:7">
      <c r="B37" s="284" t="s">
        <v>519</v>
      </c>
      <c r="C37" s="384"/>
      <c r="D37" s="384"/>
      <c r="E37" s="384"/>
      <c r="F37" s="384"/>
      <c r="G37" s="47"/>
    </row>
    <row r="38" spans="2:7">
      <c r="B38" s="284"/>
      <c r="C38" s="384"/>
      <c r="D38" s="384"/>
      <c r="E38" s="384"/>
      <c r="F38" s="384"/>
      <c r="G38" s="47"/>
    </row>
    <row r="39" spans="2:7" ht="13.8" thickBot="1">
      <c r="B39" s="284" t="s">
        <v>584</v>
      </c>
      <c r="C39" s="384"/>
      <c r="D39" s="384"/>
      <c r="E39" s="384"/>
      <c r="F39" s="384"/>
      <c r="G39" s="47"/>
    </row>
    <row r="40" spans="2:7" ht="14.4" thickTop="1" thickBot="1">
      <c r="B40" s="263" t="s">
        <v>559</v>
      </c>
      <c r="C40" s="384">
        <v>1311182</v>
      </c>
      <c r="D40" s="385">
        <v>871921</v>
      </c>
      <c r="E40" s="385">
        <v>429896</v>
      </c>
      <c r="F40" s="385">
        <v>9365</v>
      </c>
      <c r="G40" s="47"/>
    </row>
    <row r="41" spans="2:7" ht="14.4" thickTop="1" thickBot="1">
      <c r="B41" s="263" t="s">
        <v>560</v>
      </c>
      <c r="C41" s="384">
        <v>3843217.0000000033</v>
      </c>
      <c r="D41" s="385">
        <v>2538496.9999999921</v>
      </c>
      <c r="E41" s="385">
        <v>1274424.0000000005</v>
      </c>
      <c r="F41" s="385">
        <v>30296</v>
      </c>
      <c r="G41" s="47"/>
    </row>
    <row r="42" spans="2:7" ht="13.8" thickTop="1">
      <c r="B42" s="284"/>
      <c r="C42" s="384"/>
      <c r="D42" s="384"/>
      <c r="E42" s="384"/>
      <c r="F42" s="384"/>
      <c r="G42" s="47"/>
    </row>
    <row r="43" spans="2:7" ht="13.8" thickBot="1">
      <c r="B43" s="284" t="s">
        <v>567</v>
      </c>
      <c r="C43" s="384"/>
      <c r="D43" s="384"/>
      <c r="E43" s="384"/>
      <c r="F43" s="384"/>
      <c r="G43" s="47"/>
    </row>
    <row r="44" spans="2:7" ht="14.4" thickTop="1" thickBot="1">
      <c r="B44" s="263" t="s">
        <v>559</v>
      </c>
      <c r="C44" s="384">
        <v>497528</v>
      </c>
      <c r="D44" s="385">
        <v>166116</v>
      </c>
      <c r="E44" s="385">
        <v>277176</v>
      </c>
      <c r="F44" s="385">
        <v>54236</v>
      </c>
      <c r="G44" s="47"/>
    </row>
    <row r="45" spans="2:7" ht="14.4" thickTop="1" thickBot="1">
      <c r="B45" s="263" t="s">
        <v>560</v>
      </c>
      <c r="C45" s="384">
        <v>1466983.9999999993</v>
      </c>
      <c r="D45" s="385">
        <v>489525.00000000023</v>
      </c>
      <c r="E45" s="385">
        <v>808583.00000000023</v>
      </c>
      <c r="F45" s="385">
        <v>168876.00000000006</v>
      </c>
      <c r="G45" s="47"/>
    </row>
    <row r="46" spans="2:7" ht="14.4" thickTop="1" thickBot="1">
      <c r="B46" s="228"/>
      <c r="C46" s="228"/>
      <c r="D46" s="228"/>
      <c r="E46" s="228"/>
      <c r="F46" s="228"/>
      <c r="G46" s="47"/>
    </row>
    <row r="47" spans="2:7" ht="14.4" thickTop="1" thickBot="1">
      <c r="B47" s="461" t="s">
        <v>1358</v>
      </c>
      <c r="C47" s="462"/>
      <c r="D47" s="462"/>
      <c r="E47" s="462"/>
      <c r="F47" s="462"/>
    </row>
    <row r="48" spans="2:7" ht="13.8" thickTop="1">
      <c r="B48" s="521" t="s">
        <v>951</v>
      </c>
      <c r="C48" s="521"/>
      <c r="D48" s="521"/>
      <c r="E48" s="521"/>
      <c r="F48" s="521"/>
    </row>
    <row r="49" spans="2:6" ht="13.8">
      <c r="B49" s="1"/>
      <c r="C49" s="75"/>
      <c r="D49" s="75"/>
      <c r="E49" s="1"/>
      <c r="F49" s="1"/>
    </row>
    <row r="50" spans="2:6" ht="13.8">
      <c r="B50" s="1"/>
      <c r="C50" s="1"/>
      <c r="D50" s="75"/>
      <c r="E50" s="75"/>
      <c r="F50" s="1"/>
    </row>
    <row r="51" spans="2:6" ht="13.8">
      <c r="B51" s="1"/>
      <c r="C51" s="416"/>
      <c r="D51" s="416"/>
      <c r="E51" s="416"/>
      <c r="F51" s="416"/>
    </row>
    <row r="52" spans="2:6" ht="13.8">
      <c r="B52" s="1"/>
      <c r="C52" s="416"/>
      <c r="D52" s="416"/>
      <c r="E52" s="416"/>
      <c r="F52" s="416"/>
    </row>
    <row r="53" spans="2:6" ht="13.8">
      <c r="B53" s="1"/>
      <c r="C53" s="1"/>
      <c r="D53" s="75"/>
      <c r="E53" s="75"/>
      <c r="F53" s="1"/>
    </row>
    <row r="54" spans="2:6" ht="13.8">
      <c r="B54" s="1"/>
      <c r="C54" s="182"/>
      <c r="D54" s="75"/>
      <c r="E54" s="75"/>
      <c r="F54" s="1"/>
    </row>
    <row r="55" spans="2:6" ht="15.6">
      <c r="B55" s="1"/>
      <c r="C55" s="1"/>
      <c r="D55" s="75"/>
      <c r="E55" s="76"/>
      <c r="F55" s="76"/>
    </row>
    <row r="56" spans="2:6" ht="15.6">
      <c r="B56" s="1"/>
      <c r="C56" s="1"/>
      <c r="D56" s="75"/>
      <c r="E56" s="76"/>
      <c r="F56" s="76"/>
    </row>
    <row r="57" spans="2:6" ht="15.6">
      <c r="D57" s="75"/>
      <c r="E57" s="77"/>
      <c r="F57" s="77"/>
    </row>
    <row r="58" spans="2:6" ht="15.6">
      <c r="D58" s="75"/>
      <c r="E58" s="77"/>
      <c r="F58" s="77"/>
    </row>
    <row r="59" spans="2:6" ht="15.6">
      <c r="D59" s="75"/>
      <c r="E59" s="77"/>
      <c r="F59" s="77"/>
    </row>
    <row r="60" spans="2:6" ht="15.6">
      <c r="D60" s="75"/>
      <c r="E60" s="77"/>
      <c r="F60" s="77"/>
    </row>
    <row r="61" spans="2:6" ht="13.8">
      <c r="D61" s="75"/>
    </row>
    <row r="62" spans="2:6" ht="13.8">
      <c r="D62" s="75"/>
    </row>
    <row r="63" spans="2:6" ht="13.8">
      <c r="D63" s="75"/>
    </row>
    <row r="64" spans="2:6" ht="15.6">
      <c r="D64" s="75"/>
      <c r="E64" s="77"/>
      <c r="F64" s="77"/>
    </row>
    <row r="65" spans="4:6" ht="15.6">
      <c r="D65" s="75"/>
      <c r="E65" s="77"/>
      <c r="F65" s="77"/>
    </row>
    <row r="66" spans="4:6" ht="15.6">
      <c r="D66" s="75"/>
      <c r="E66" s="77"/>
      <c r="F66" s="77"/>
    </row>
    <row r="67" spans="4:6" ht="15.6">
      <c r="D67" s="75"/>
      <c r="E67" s="77"/>
      <c r="F67" s="77"/>
    </row>
    <row r="68" spans="4:6" ht="13.8">
      <c r="D68" s="75"/>
    </row>
    <row r="69" spans="4:6" ht="13.8">
      <c r="D69" s="75"/>
    </row>
    <row r="70" spans="4:6" ht="13.8">
      <c r="D70" s="75"/>
    </row>
    <row r="71" spans="4:6" ht="13.8">
      <c r="D71" s="75"/>
    </row>
    <row r="72" spans="4:6" ht="13.8">
      <c r="D72" s="75"/>
    </row>
    <row r="73" spans="4:6" ht="13.8">
      <c r="D73" s="75"/>
    </row>
    <row r="74" spans="4:6" ht="13.8">
      <c r="D74" s="75"/>
    </row>
  </sheetData>
  <mergeCells count="7">
    <mergeCell ref="B48:F48"/>
    <mergeCell ref="B4:B5"/>
    <mergeCell ref="C4:C5"/>
    <mergeCell ref="B47:F47"/>
    <mergeCell ref="B2:F2"/>
    <mergeCell ref="B3:F3"/>
    <mergeCell ref="D4:F4"/>
  </mergeCells>
  <hyperlinks>
    <hyperlink ref="B3:F3" location="'Capitulo 3'!B26" display="Viviendas ocupadas y total de ocupantes por procedencia del agua, según región y zona. 2018." xr:uid="{00000000-0004-0000-1600-000000000000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L67"/>
  <sheetViews>
    <sheetView showGridLines="0" zoomScaleNormal="100" workbookViewId="0">
      <pane ySplit="6" topLeftCell="A7" activePane="bottomLeft" state="frozen"/>
      <selection pane="bottomLeft" activeCell="B4" sqref="B4:B6"/>
    </sheetView>
  </sheetViews>
  <sheetFormatPr baseColWidth="10" defaultColWidth="11" defaultRowHeight="13.2"/>
  <cols>
    <col min="1" max="1" width="15.6640625" style="3" customWidth="1"/>
    <col min="2" max="2" width="21.5546875" style="3" customWidth="1"/>
    <col min="3" max="4" width="21.44140625" style="3" customWidth="1"/>
    <col min="5" max="5" width="18.6640625" style="3" customWidth="1"/>
    <col min="6" max="6" width="16.109375" style="3" customWidth="1"/>
    <col min="7" max="7" width="12.109375" style="3" bestFit="1" customWidth="1"/>
    <col min="8" max="8" width="15.5546875" style="3" customWidth="1"/>
    <col min="9" max="9" width="15.6640625" style="3" customWidth="1"/>
    <col min="10" max="10" width="11" style="3" customWidth="1"/>
    <col min="11" max="11" width="14.44140625" style="3" customWidth="1"/>
    <col min="12" max="16384" width="11" style="3"/>
  </cols>
  <sheetData>
    <row r="2" spans="2:10" ht="17.25" customHeight="1">
      <c r="B2" s="454" t="s">
        <v>288</v>
      </c>
      <c r="C2" s="454"/>
      <c r="D2" s="454"/>
      <c r="E2" s="454"/>
      <c r="F2" s="454"/>
    </row>
    <row r="3" spans="2:10" ht="41.25" customHeight="1" thickBot="1">
      <c r="B3" s="456" t="s">
        <v>1368</v>
      </c>
      <c r="C3" s="456"/>
      <c r="D3" s="456"/>
      <c r="E3" s="456"/>
      <c r="F3" s="456"/>
    </row>
    <row r="4" spans="2:10" ht="16.5" customHeight="1" thickTop="1" thickBot="1">
      <c r="B4" s="469" t="s">
        <v>556</v>
      </c>
      <c r="C4" s="527" t="s">
        <v>113</v>
      </c>
      <c r="D4" s="451" t="s">
        <v>333</v>
      </c>
      <c r="E4" s="452"/>
      <c r="F4" s="453"/>
    </row>
    <row r="5" spans="2:10" ht="24" customHeight="1" thickTop="1">
      <c r="B5" s="524"/>
      <c r="C5" s="524"/>
      <c r="D5" s="525" t="s">
        <v>156</v>
      </c>
      <c r="E5" s="528" t="s">
        <v>420</v>
      </c>
      <c r="F5" s="524" t="s">
        <v>419</v>
      </c>
      <c r="I5" s="190"/>
    </row>
    <row r="6" spans="2:10" ht="13.5" customHeight="1" thickBot="1">
      <c r="B6" s="470"/>
      <c r="C6" s="470"/>
      <c r="D6" s="526"/>
      <c r="E6" s="529"/>
      <c r="F6" s="470"/>
    </row>
    <row r="7" spans="2:10" ht="14.4" thickTop="1" thickBot="1">
      <c r="B7" s="263" t="s">
        <v>103</v>
      </c>
      <c r="C7" s="243"/>
      <c r="D7" s="289"/>
      <c r="E7" s="289"/>
      <c r="F7" s="243"/>
    </row>
    <row r="8" spans="2:10" ht="14.4" thickTop="1" thickBot="1">
      <c r="B8" s="263"/>
      <c r="C8" s="243"/>
      <c r="D8" s="289"/>
      <c r="E8" s="289"/>
      <c r="F8" s="243"/>
    </row>
    <row r="9" spans="2:10" ht="14.4" thickTop="1" thickBot="1">
      <c r="B9" s="263" t="s">
        <v>120</v>
      </c>
      <c r="C9" s="385">
        <v>1808710</v>
      </c>
      <c r="D9" s="385">
        <v>1760399</v>
      </c>
      <c r="E9" s="385">
        <v>45176</v>
      </c>
      <c r="F9" s="385">
        <v>3135</v>
      </c>
      <c r="G9" s="175"/>
    </row>
    <row r="10" spans="2:10" ht="14.4" thickTop="1" thickBot="1">
      <c r="B10" s="263" t="s">
        <v>121</v>
      </c>
      <c r="C10" s="385">
        <v>5310200.9999999972</v>
      </c>
      <c r="D10" s="385">
        <v>5172853.9999999814</v>
      </c>
      <c r="E10" s="385">
        <v>128511.00000000004</v>
      </c>
      <c r="F10" s="385">
        <v>8836</v>
      </c>
      <c r="G10" s="175"/>
    </row>
    <row r="11" spans="2:10" ht="14.4" thickTop="1" thickBot="1">
      <c r="B11" s="263"/>
      <c r="C11" s="385"/>
      <c r="D11" s="385"/>
      <c r="E11" s="385"/>
      <c r="F11" s="385"/>
      <c r="G11" s="175"/>
    </row>
    <row r="12" spans="2:10" ht="14.4" thickTop="1" thickBot="1">
      <c r="B12" s="263" t="s">
        <v>114</v>
      </c>
      <c r="C12" s="385"/>
      <c r="D12" s="385"/>
      <c r="E12" s="385"/>
      <c r="F12" s="385"/>
      <c r="G12" s="175"/>
    </row>
    <row r="13" spans="2:10" ht="14.4" thickTop="1" thickBot="1">
      <c r="B13" s="263"/>
      <c r="C13" s="385"/>
      <c r="D13" s="385"/>
      <c r="E13" s="385"/>
      <c r="F13" s="385"/>
      <c r="G13" s="175"/>
    </row>
    <row r="14" spans="2:10" ht="14.4" thickTop="1" thickBot="1">
      <c r="B14" s="263" t="s">
        <v>558</v>
      </c>
      <c r="C14" s="385"/>
      <c r="D14" s="385"/>
      <c r="E14" s="385"/>
      <c r="F14" s="385"/>
      <c r="G14" s="175"/>
    </row>
    <row r="15" spans="2:10" ht="14.4" thickTop="1" thickBot="1">
      <c r="B15" s="263" t="s">
        <v>568</v>
      </c>
      <c r="C15" s="385">
        <v>1117999</v>
      </c>
      <c r="D15" s="385">
        <v>1110691</v>
      </c>
      <c r="E15" s="390">
        <v>6658</v>
      </c>
      <c r="F15" s="385">
        <v>650</v>
      </c>
      <c r="G15" s="175"/>
      <c r="H15" s="175"/>
      <c r="I15" s="175"/>
      <c r="J15" s="175"/>
    </row>
    <row r="16" spans="2:10" ht="14.4" thickTop="1" thickBot="1">
      <c r="B16" s="263" t="s">
        <v>569</v>
      </c>
      <c r="C16" s="385">
        <v>3265950.9999999953</v>
      </c>
      <c r="D16" s="385">
        <v>3245536.9999999972</v>
      </c>
      <c r="E16" s="391">
        <v>19464</v>
      </c>
      <c r="F16" s="385">
        <v>950.00000000000011</v>
      </c>
      <c r="G16" s="175"/>
    </row>
    <row r="17" spans="2:7" ht="14.4" thickTop="1" thickBot="1">
      <c r="B17" s="263"/>
      <c r="C17" s="385"/>
      <c r="D17" s="385"/>
      <c r="E17" s="392"/>
      <c r="F17" s="385"/>
      <c r="G17" s="175"/>
    </row>
    <row r="18" spans="2:7" ht="14.4" thickTop="1" thickBot="1">
      <c r="B18" s="263" t="s">
        <v>561</v>
      </c>
      <c r="C18" s="385"/>
      <c r="D18" s="385"/>
      <c r="E18" s="385"/>
      <c r="F18" s="385"/>
      <c r="G18" s="175"/>
    </row>
    <row r="19" spans="2:7" ht="14.4" thickTop="1" thickBot="1">
      <c r="B19" s="263" t="s">
        <v>568</v>
      </c>
      <c r="C19" s="385">
        <v>136704</v>
      </c>
      <c r="D19" s="385">
        <v>129131</v>
      </c>
      <c r="E19" s="385">
        <v>7265</v>
      </c>
      <c r="F19" s="385">
        <v>308</v>
      </c>
      <c r="G19" s="175"/>
    </row>
    <row r="20" spans="2:7" ht="14.4" thickTop="1" thickBot="1">
      <c r="B20" s="263" t="s">
        <v>569</v>
      </c>
      <c r="C20" s="385">
        <v>415340.00000000012</v>
      </c>
      <c r="D20" s="385">
        <v>391036.99999999971</v>
      </c>
      <c r="E20" s="385">
        <v>23535.999999999996</v>
      </c>
      <c r="F20" s="385">
        <v>767.00000000000011</v>
      </c>
      <c r="G20" s="175"/>
    </row>
    <row r="21" spans="2:7" ht="14.4" thickTop="1" thickBot="1">
      <c r="B21" s="263"/>
      <c r="C21" s="385"/>
      <c r="D21" s="385"/>
      <c r="E21" s="385"/>
      <c r="F21" s="385"/>
      <c r="G21" s="175"/>
    </row>
    <row r="22" spans="2:7" ht="14.4" thickTop="1" thickBot="1">
      <c r="B22" s="263" t="s">
        <v>562</v>
      </c>
      <c r="C22" s="385"/>
      <c r="D22" s="385"/>
      <c r="E22" s="385"/>
      <c r="F22" s="385"/>
      <c r="G22" s="175"/>
    </row>
    <row r="23" spans="2:7" ht="14.4" thickTop="1" thickBot="1">
      <c r="B23" s="263" t="s">
        <v>568</v>
      </c>
      <c r="C23" s="385">
        <v>111200</v>
      </c>
      <c r="D23" s="385">
        <v>107029</v>
      </c>
      <c r="E23" s="385">
        <v>4003</v>
      </c>
      <c r="F23" s="385">
        <v>168</v>
      </c>
      <c r="G23" s="175"/>
    </row>
    <row r="24" spans="2:7" ht="14.4" thickTop="1" thickBot="1">
      <c r="B24" s="263" t="s">
        <v>569</v>
      </c>
      <c r="C24" s="385">
        <v>320435.00000000047</v>
      </c>
      <c r="D24" s="385">
        <v>309685.00000000006</v>
      </c>
      <c r="E24" s="385">
        <v>10581.999999999998</v>
      </c>
      <c r="F24" s="385">
        <v>168</v>
      </c>
      <c r="G24" s="175"/>
    </row>
    <row r="25" spans="2:7" ht="14.4" thickTop="1" thickBot="1">
      <c r="B25" s="263"/>
      <c r="C25" s="385"/>
      <c r="D25" s="385"/>
      <c r="E25" s="385"/>
      <c r="F25" s="385"/>
      <c r="G25" s="175"/>
    </row>
    <row r="26" spans="2:7" ht="14.4" thickTop="1" thickBot="1">
      <c r="B26" s="263" t="s">
        <v>564</v>
      </c>
      <c r="C26" s="385"/>
      <c r="D26" s="385"/>
      <c r="E26" s="385"/>
      <c r="F26" s="385"/>
      <c r="G26" s="175"/>
    </row>
    <row r="27" spans="2:7" ht="14.4" thickTop="1" thickBot="1">
      <c r="B27" s="263" t="s">
        <v>568</v>
      </c>
      <c r="C27" s="385">
        <v>135705</v>
      </c>
      <c r="D27" s="385">
        <v>116477</v>
      </c>
      <c r="E27" s="385">
        <v>18687</v>
      </c>
      <c r="F27" s="385">
        <v>541</v>
      </c>
      <c r="G27" s="175"/>
    </row>
    <row r="28" spans="2:7" ht="14.4" thickTop="1" thickBot="1">
      <c r="B28" s="263" t="s">
        <v>569</v>
      </c>
      <c r="C28" s="385">
        <v>377087.9999999993</v>
      </c>
      <c r="D28" s="385">
        <v>324131.99999999971</v>
      </c>
      <c r="E28" s="385">
        <v>50378</v>
      </c>
      <c r="F28" s="385">
        <v>2578</v>
      </c>
      <c r="G28" s="175"/>
    </row>
    <row r="29" spans="2:7" ht="14.4" thickTop="1" thickBot="1">
      <c r="B29" s="263"/>
      <c r="C29" s="385"/>
      <c r="D29" s="385"/>
      <c r="E29" s="385"/>
      <c r="F29" s="385"/>
      <c r="G29" s="175"/>
    </row>
    <row r="30" spans="2:7" ht="14.4" thickTop="1" thickBot="1">
      <c r="B30" s="263" t="s">
        <v>565</v>
      </c>
      <c r="C30" s="385"/>
      <c r="D30" s="385"/>
      <c r="E30" s="385"/>
      <c r="F30" s="385"/>
      <c r="G30" s="175"/>
    </row>
    <row r="31" spans="2:7" ht="14.4" thickTop="1" thickBot="1">
      <c r="B31" s="263" t="s">
        <v>568</v>
      </c>
      <c r="C31" s="385">
        <v>157677</v>
      </c>
      <c r="D31" s="385">
        <v>155271</v>
      </c>
      <c r="E31" s="385">
        <v>1455</v>
      </c>
      <c r="F31" s="385">
        <v>951</v>
      </c>
      <c r="G31" s="385"/>
    </row>
    <row r="32" spans="2:7" ht="14.4" thickTop="1" thickBot="1">
      <c r="B32" s="263" t="s">
        <v>569</v>
      </c>
      <c r="C32" s="385">
        <v>479564.99999999942</v>
      </c>
      <c r="D32" s="385">
        <v>473226.00000000047</v>
      </c>
      <c r="E32" s="385">
        <v>3346.0000000000005</v>
      </c>
      <c r="F32" s="385">
        <v>2993</v>
      </c>
      <c r="G32" s="385"/>
    </row>
    <row r="33" spans="2:12" ht="14.4" thickTop="1" thickBot="1">
      <c r="B33" s="263"/>
      <c r="C33" s="385"/>
      <c r="D33" s="385"/>
      <c r="E33" s="385"/>
      <c r="F33" s="385"/>
      <c r="G33" s="175"/>
    </row>
    <row r="34" spans="2:12" ht="14.4" thickTop="1" thickBot="1">
      <c r="B34" s="263" t="s">
        <v>566</v>
      </c>
      <c r="C34" s="385"/>
      <c r="D34" s="385"/>
      <c r="E34" s="385"/>
      <c r="F34" s="385"/>
      <c r="G34" s="175"/>
    </row>
    <row r="35" spans="2:12" ht="14.4" thickTop="1" thickBot="1">
      <c r="B35" s="263" t="s">
        <v>568</v>
      </c>
      <c r="C35" s="385">
        <v>149425</v>
      </c>
      <c r="D35" s="385">
        <v>141800</v>
      </c>
      <c r="E35" s="385">
        <v>7108</v>
      </c>
      <c r="F35" s="385">
        <v>517</v>
      </c>
      <c r="G35" s="175"/>
    </row>
    <row r="36" spans="2:12" ht="14.4" thickTop="1" thickBot="1">
      <c r="B36" s="263" t="s">
        <v>569</v>
      </c>
      <c r="C36" s="385">
        <v>451821.99999999953</v>
      </c>
      <c r="D36" s="385">
        <v>429237.00000000017</v>
      </c>
      <c r="E36" s="385">
        <v>21205</v>
      </c>
      <c r="F36" s="385">
        <v>1380</v>
      </c>
      <c r="G36" s="175"/>
    </row>
    <row r="37" spans="2:12" ht="13.8" thickTop="1">
      <c r="B37" s="284"/>
      <c r="C37" s="384"/>
      <c r="D37" s="384"/>
      <c r="E37" s="384"/>
      <c r="F37" s="384"/>
      <c r="G37" s="175"/>
    </row>
    <row r="38" spans="2:12">
      <c r="B38" s="284" t="s">
        <v>519</v>
      </c>
      <c r="C38" s="384"/>
      <c r="D38" s="384"/>
      <c r="E38" s="384"/>
      <c r="F38" s="384"/>
      <c r="G38" s="175"/>
    </row>
    <row r="39" spans="2:12">
      <c r="B39" s="284"/>
      <c r="C39" s="384"/>
      <c r="D39" s="384"/>
      <c r="E39" s="384"/>
      <c r="F39" s="384"/>
      <c r="G39" s="175"/>
    </row>
    <row r="40" spans="2:12" ht="13.8" thickBot="1">
      <c r="B40" s="284" t="s">
        <v>584</v>
      </c>
      <c r="C40" s="384"/>
      <c r="D40" s="384"/>
      <c r="E40" s="384"/>
      <c r="F40" s="384"/>
      <c r="G40" s="175"/>
    </row>
    <row r="41" spans="2:12" ht="14.4" thickTop="1" thickBot="1">
      <c r="B41" s="263" t="s">
        <v>568</v>
      </c>
      <c r="C41" s="384">
        <v>1311182</v>
      </c>
      <c r="D41" s="385">
        <v>1294128</v>
      </c>
      <c r="E41" s="385">
        <v>16491</v>
      </c>
      <c r="F41" s="385">
        <v>563</v>
      </c>
      <c r="G41" s="175"/>
    </row>
    <row r="42" spans="2:12" ht="14.4" thickTop="1" thickBot="1">
      <c r="B42" s="263" t="s">
        <v>569</v>
      </c>
      <c r="C42" s="384">
        <v>3843217.0000000033</v>
      </c>
      <c r="D42" s="385">
        <v>3794958.9999999991</v>
      </c>
      <c r="E42" s="385">
        <v>47152</v>
      </c>
      <c r="F42" s="385">
        <v>1106.0000000000002</v>
      </c>
      <c r="G42" s="175"/>
    </row>
    <row r="43" spans="2:12" ht="13.8" thickTop="1">
      <c r="B43" s="284"/>
      <c r="C43" s="384"/>
      <c r="D43" s="384"/>
      <c r="E43" s="384"/>
      <c r="F43" s="384"/>
      <c r="G43" s="175"/>
    </row>
    <row r="44" spans="2:12" ht="13.8" thickBot="1">
      <c r="B44" s="284" t="s">
        <v>567</v>
      </c>
      <c r="C44" s="384"/>
      <c r="D44" s="384"/>
      <c r="E44" s="384"/>
      <c r="F44" s="384"/>
      <c r="G44" s="175"/>
    </row>
    <row r="45" spans="2:12" ht="14.4" thickTop="1" thickBot="1">
      <c r="B45" s="263" t="s">
        <v>568</v>
      </c>
      <c r="C45" s="384">
        <v>497528</v>
      </c>
      <c r="D45" s="385">
        <v>466271</v>
      </c>
      <c r="E45" s="385">
        <v>28685</v>
      </c>
      <c r="F45" s="385">
        <v>2572</v>
      </c>
      <c r="G45" s="175"/>
    </row>
    <row r="46" spans="2:12" ht="14.4" thickTop="1" thickBot="1">
      <c r="B46" s="263" t="s">
        <v>569</v>
      </c>
      <c r="C46" s="384">
        <v>1466983.9999999993</v>
      </c>
      <c r="D46" s="385">
        <v>1377895.0000000009</v>
      </c>
      <c r="E46" s="385">
        <v>81359</v>
      </c>
      <c r="F46" s="385">
        <v>7730.0000000000018</v>
      </c>
      <c r="G46" s="175"/>
    </row>
    <row r="47" spans="2:12" ht="15" thickTop="1" thickBot="1">
      <c r="B47" s="285"/>
      <c r="C47" s="288"/>
      <c r="D47" s="288"/>
      <c r="E47" s="288"/>
      <c r="F47" s="288"/>
    </row>
    <row r="48" spans="2:12" ht="14.4" thickTop="1" thickBot="1">
      <c r="B48" s="505" t="s">
        <v>1358</v>
      </c>
      <c r="C48" s="506"/>
      <c r="D48" s="506"/>
      <c r="E48" s="506"/>
      <c r="F48" s="523"/>
      <c r="G48" s="78"/>
      <c r="H48" s="78"/>
      <c r="I48" s="78"/>
      <c r="J48" s="78"/>
      <c r="K48" s="78"/>
      <c r="L48" s="78"/>
    </row>
    <row r="49" spans="2:7" ht="13.8" thickTop="1">
      <c r="B49" s="522"/>
      <c r="C49" s="522"/>
      <c r="D49" s="522"/>
      <c r="E49" s="522"/>
      <c r="F49" s="522"/>
      <c r="G49" s="47"/>
    </row>
    <row r="50" spans="2:7">
      <c r="C50" s="47"/>
    </row>
    <row r="51" spans="2:7">
      <c r="C51" s="47"/>
      <c r="D51" s="47"/>
      <c r="E51" s="47"/>
      <c r="F51" s="47"/>
    </row>
    <row r="52" spans="2:7">
      <c r="C52" s="96"/>
      <c r="D52" s="96"/>
      <c r="E52" s="96"/>
      <c r="F52" s="96"/>
    </row>
    <row r="54" spans="2:7">
      <c r="C54" s="96"/>
      <c r="D54" s="96"/>
      <c r="E54" s="96"/>
      <c r="F54" s="96"/>
    </row>
    <row r="55" spans="2:7">
      <c r="C55" s="96"/>
      <c r="D55" s="96"/>
      <c r="E55" s="96"/>
      <c r="F55" s="96"/>
    </row>
    <row r="67" spans="1:5" ht="15">
      <c r="A67" s="6"/>
      <c r="B67" s="49"/>
      <c r="C67" s="49"/>
      <c r="D67" s="49"/>
      <c r="E67" s="49"/>
    </row>
  </sheetData>
  <mergeCells count="10">
    <mergeCell ref="B49:F49"/>
    <mergeCell ref="B48:F48"/>
    <mergeCell ref="B2:F2"/>
    <mergeCell ref="B3:F3"/>
    <mergeCell ref="B4:B6"/>
    <mergeCell ref="D5:D6"/>
    <mergeCell ref="C4:C6"/>
    <mergeCell ref="E5:E6"/>
    <mergeCell ref="D4:F4"/>
    <mergeCell ref="F5:F6"/>
  </mergeCells>
  <hyperlinks>
    <hyperlink ref="B3:F3" location="'Capitulo 3'!B27" display="Viviendas ocupadas y total de ocupantes por tipo de abastecimiento de agua, según región y zona. 2024." xr:uid="{00000000-0004-0000-17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O296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44" style="3" bestFit="1" customWidth="1"/>
    <col min="3" max="3" width="21" style="3" customWidth="1"/>
    <col min="4" max="4" width="17" style="3" customWidth="1"/>
    <col min="5" max="5" width="19.33203125" style="3" customWidth="1"/>
    <col min="6" max="6" width="18.44140625" style="3" customWidth="1"/>
    <col min="7" max="7" width="19.5546875" style="3" customWidth="1"/>
    <col min="8" max="8" width="21.88671875" style="3" customWidth="1"/>
    <col min="9" max="9" width="15" style="3" customWidth="1"/>
    <col min="10" max="10" width="17.88671875" style="3" customWidth="1"/>
    <col min="11" max="15" width="11.44140625" style="3" customWidth="1"/>
  </cols>
  <sheetData>
    <row r="1" spans="2:11" ht="14.4">
      <c r="B1" s="28"/>
      <c r="C1" s="10"/>
      <c r="D1" s="10"/>
      <c r="E1" s="10"/>
      <c r="F1" s="10"/>
      <c r="G1" s="10"/>
      <c r="H1" s="10"/>
    </row>
    <row r="2" spans="2:11" ht="15">
      <c r="B2" s="454" t="s">
        <v>289</v>
      </c>
      <c r="C2" s="454"/>
      <c r="D2" s="454"/>
      <c r="E2" s="454"/>
      <c r="F2" s="454"/>
      <c r="G2" s="454"/>
      <c r="H2" s="454"/>
      <c r="I2" s="454"/>
      <c r="J2" s="454"/>
      <c r="K2" s="454"/>
    </row>
    <row r="3" spans="2:11" ht="32.25" customHeight="1" thickBot="1">
      <c r="B3" s="534" t="s">
        <v>1370</v>
      </c>
      <c r="C3" s="534"/>
      <c r="D3" s="534"/>
      <c r="E3" s="534"/>
      <c r="F3" s="534"/>
      <c r="G3" s="534"/>
      <c r="H3" s="534"/>
      <c r="I3" s="534"/>
      <c r="J3" s="534"/>
      <c r="K3" s="534"/>
    </row>
    <row r="4" spans="2:11" ht="15.75" customHeight="1" thickTop="1" thickBot="1">
      <c r="B4" s="486" t="s">
        <v>157</v>
      </c>
      <c r="C4" s="486" t="s">
        <v>158</v>
      </c>
      <c r="D4" s="486" t="s">
        <v>159</v>
      </c>
      <c r="E4" s="508" t="s">
        <v>123</v>
      </c>
      <c r="F4" s="509"/>
      <c r="G4" s="509"/>
      <c r="H4" s="509"/>
      <c r="I4" s="509"/>
      <c r="J4" s="509"/>
      <c r="K4" s="509"/>
    </row>
    <row r="5" spans="2:11" ht="51.6" thickTop="1" thickBot="1">
      <c r="B5" s="507"/>
      <c r="C5" s="507"/>
      <c r="D5" s="507"/>
      <c r="E5" s="300" t="s">
        <v>152</v>
      </c>
      <c r="F5" s="300" t="s">
        <v>124</v>
      </c>
      <c r="G5" s="300" t="s">
        <v>125</v>
      </c>
      <c r="H5" s="300" t="s">
        <v>160</v>
      </c>
      <c r="I5" s="300" t="s">
        <v>127</v>
      </c>
      <c r="J5" s="300" t="s">
        <v>128</v>
      </c>
      <c r="K5" s="300" t="s">
        <v>1371</v>
      </c>
    </row>
    <row r="6" spans="2:11" ht="14.4" thickTop="1" thickBot="1">
      <c r="B6" s="263" t="s">
        <v>113</v>
      </c>
      <c r="C6" s="385">
        <v>1808710</v>
      </c>
      <c r="D6" s="271">
        <f>SUM(D7:D11)</f>
        <v>1</v>
      </c>
      <c r="E6" s="385">
        <v>39941</v>
      </c>
      <c r="F6" s="385">
        <v>1005661</v>
      </c>
      <c r="G6" s="385">
        <v>698810</v>
      </c>
      <c r="H6" s="385">
        <v>59357</v>
      </c>
      <c r="I6" s="385">
        <v>2206</v>
      </c>
      <c r="J6" s="385">
        <v>2575</v>
      </c>
      <c r="K6" s="385">
        <v>160</v>
      </c>
    </row>
    <row r="7" spans="2:11" ht="14.4" thickTop="1" thickBot="1">
      <c r="B7" s="263" t="s">
        <v>396</v>
      </c>
      <c r="C7" s="385">
        <v>1672216</v>
      </c>
      <c r="D7" s="271">
        <f t="shared" ref="D7:D11" si="0">+C7/$C$6</f>
        <v>0.92453516594700091</v>
      </c>
      <c r="E7" s="385">
        <v>39801</v>
      </c>
      <c r="F7" s="385">
        <v>877063</v>
      </c>
      <c r="G7" s="385">
        <v>691890</v>
      </c>
      <c r="H7" s="385">
        <v>59214</v>
      </c>
      <c r="I7" s="385">
        <v>2206</v>
      </c>
      <c r="J7" s="385">
        <v>2042</v>
      </c>
      <c r="K7" s="385">
        <v>0</v>
      </c>
    </row>
    <row r="8" spans="2:11" ht="14.4" thickTop="1" thickBot="1">
      <c r="B8" s="263" t="s">
        <v>397</v>
      </c>
      <c r="C8" s="385">
        <v>30541</v>
      </c>
      <c r="D8" s="271">
        <f t="shared" si="0"/>
        <v>1.6885515090865867E-2</v>
      </c>
      <c r="E8" s="385">
        <v>0</v>
      </c>
      <c r="F8" s="385">
        <v>27662</v>
      </c>
      <c r="G8" s="385">
        <v>2482</v>
      </c>
      <c r="H8" s="385">
        <v>0</v>
      </c>
      <c r="I8" s="385">
        <v>0</v>
      </c>
      <c r="J8" s="385">
        <v>237</v>
      </c>
      <c r="K8" s="385">
        <v>160</v>
      </c>
    </row>
    <row r="9" spans="2:11" ht="14.4" thickTop="1" thickBot="1">
      <c r="B9" s="263" t="s">
        <v>398</v>
      </c>
      <c r="C9" s="385">
        <v>103206</v>
      </c>
      <c r="D9" s="271">
        <f t="shared" si="0"/>
        <v>5.7060556971543254E-2</v>
      </c>
      <c r="E9" s="385">
        <v>140</v>
      </c>
      <c r="F9" s="385">
        <v>98359</v>
      </c>
      <c r="G9" s="385">
        <v>4268</v>
      </c>
      <c r="H9" s="385">
        <v>143</v>
      </c>
      <c r="I9" s="385">
        <v>0</v>
      </c>
      <c r="J9" s="385">
        <v>296</v>
      </c>
      <c r="K9" s="385">
        <v>0</v>
      </c>
    </row>
    <row r="10" spans="2:11" ht="14.4" thickTop="1" thickBot="1">
      <c r="B10" s="263" t="s">
        <v>399</v>
      </c>
      <c r="C10" s="385">
        <v>1686</v>
      </c>
      <c r="D10" s="271">
        <f t="shared" si="0"/>
        <v>9.3215606703119902E-4</v>
      </c>
      <c r="E10" s="385">
        <v>0</v>
      </c>
      <c r="F10" s="385">
        <v>1516</v>
      </c>
      <c r="G10" s="385">
        <v>170</v>
      </c>
      <c r="H10" s="385">
        <v>0</v>
      </c>
      <c r="I10" s="385">
        <v>0</v>
      </c>
      <c r="J10" s="385">
        <v>0</v>
      </c>
      <c r="K10" s="385">
        <v>0</v>
      </c>
    </row>
    <row r="11" spans="2:11" ht="14.4" thickTop="1" thickBot="1">
      <c r="B11" s="263" t="s">
        <v>400</v>
      </c>
      <c r="C11" s="385">
        <v>1061</v>
      </c>
      <c r="D11" s="271">
        <f t="shared" si="0"/>
        <v>5.866059235587795E-4</v>
      </c>
      <c r="E11" s="385">
        <v>0</v>
      </c>
      <c r="F11" s="385">
        <v>1061</v>
      </c>
      <c r="G11" s="385">
        <v>0</v>
      </c>
      <c r="H11" s="385">
        <v>0</v>
      </c>
      <c r="I11" s="385">
        <v>0</v>
      </c>
      <c r="J11" s="385">
        <v>0</v>
      </c>
      <c r="K11" s="385">
        <v>0</v>
      </c>
    </row>
    <row r="12" spans="2:11" ht="15" thickTop="1" thickBot="1">
      <c r="B12" s="290"/>
      <c r="C12" s="291"/>
      <c r="D12" s="291"/>
      <c r="E12" s="291"/>
      <c r="F12" s="291"/>
      <c r="G12" s="291"/>
      <c r="H12" s="291"/>
      <c r="I12" s="291"/>
      <c r="J12" s="292"/>
    </row>
    <row r="13" spans="2:11" ht="14.4" thickTop="1" thickBot="1">
      <c r="B13" s="458" t="s">
        <v>1358</v>
      </c>
      <c r="C13" s="459"/>
      <c r="D13" s="459"/>
      <c r="E13" s="459"/>
      <c r="F13" s="459"/>
      <c r="G13" s="459"/>
      <c r="H13" s="459"/>
      <c r="I13" s="459"/>
      <c r="J13" s="459"/>
    </row>
    <row r="14" spans="2:11" ht="13.8" thickTop="1">
      <c r="B14" s="80"/>
      <c r="C14" s="81"/>
      <c r="D14" s="81"/>
      <c r="E14" s="81"/>
      <c r="F14" s="81"/>
      <c r="G14" s="81"/>
      <c r="H14" s="81"/>
      <c r="I14" s="81"/>
      <c r="J14" s="81"/>
      <c r="K14" s="81"/>
    </row>
    <row r="15" spans="2:11">
      <c r="B15" s="80"/>
      <c r="C15" s="81"/>
      <c r="D15" s="81"/>
      <c r="E15" s="81"/>
      <c r="F15" s="81"/>
      <c r="G15" s="81"/>
      <c r="H15" s="81"/>
      <c r="I15" s="81"/>
      <c r="J15" s="81"/>
    </row>
    <row r="16" spans="2:11">
      <c r="C16" s="83"/>
      <c r="D16" s="83"/>
      <c r="E16" s="83"/>
      <c r="F16" s="83"/>
      <c r="G16" s="83"/>
      <c r="H16" s="83"/>
      <c r="J16" s="119"/>
    </row>
    <row r="17" spans="2:10">
      <c r="B17" s="80"/>
      <c r="C17" s="83"/>
      <c r="D17" s="83"/>
      <c r="E17" s="83"/>
      <c r="F17" s="83"/>
      <c r="G17" s="83"/>
      <c r="H17" s="83"/>
      <c r="I17" s="119"/>
      <c r="J17" s="119"/>
    </row>
    <row r="18" spans="2:10">
      <c r="B18" s="80"/>
      <c r="C18" s="83"/>
      <c r="D18" s="83"/>
      <c r="E18" s="83"/>
      <c r="F18" s="83"/>
      <c r="G18" s="83"/>
      <c r="H18" s="83"/>
    </row>
    <row r="19" spans="2:10">
      <c r="B19" s="80"/>
      <c r="C19" s="83"/>
      <c r="D19" s="83"/>
      <c r="E19" s="83"/>
      <c r="F19" s="83"/>
      <c r="G19" s="83"/>
      <c r="H19" s="83"/>
    </row>
    <row r="20" spans="2:10">
      <c r="B20" s="80"/>
      <c r="C20" s="83"/>
      <c r="D20" s="83"/>
      <c r="E20" s="83"/>
      <c r="F20" s="83"/>
      <c r="G20" s="83"/>
      <c r="H20" s="83"/>
    </row>
    <row r="21" spans="2:10">
      <c r="B21" s="80"/>
      <c r="C21" s="83"/>
      <c r="D21" s="83"/>
      <c r="E21" s="83"/>
      <c r="F21" s="83"/>
      <c r="G21" s="83"/>
      <c r="H21" s="83"/>
    </row>
    <row r="22" spans="2:10">
      <c r="B22" s="80"/>
      <c r="C22" s="83"/>
      <c r="D22" s="83"/>
      <c r="E22" s="83"/>
      <c r="F22" s="83"/>
      <c r="G22" s="83"/>
      <c r="H22" s="83"/>
    </row>
    <row r="23" spans="2:10">
      <c r="B23" s="80"/>
      <c r="C23" s="83"/>
      <c r="D23" s="83"/>
      <c r="E23" s="83"/>
      <c r="F23" s="83"/>
      <c r="G23" s="83"/>
      <c r="H23" s="83"/>
    </row>
    <row r="24" spans="2:10">
      <c r="B24" s="82"/>
      <c r="C24" s="83"/>
      <c r="D24" s="83"/>
      <c r="E24" s="83"/>
      <c r="F24" s="83"/>
      <c r="G24" s="83"/>
      <c r="H24" s="83"/>
    </row>
    <row r="25" spans="2:10">
      <c r="B25" s="82"/>
      <c r="C25" s="83"/>
      <c r="D25" s="83"/>
      <c r="E25" s="83"/>
      <c r="F25" s="83"/>
      <c r="G25" s="83"/>
      <c r="H25" s="83"/>
    </row>
    <row r="26" spans="2:10">
      <c r="B26" s="80"/>
      <c r="C26" s="83"/>
      <c r="D26" s="83"/>
      <c r="E26" s="83"/>
      <c r="F26" s="83"/>
      <c r="G26" s="83"/>
      <c r="H26" s="83"/>
    </row>
    <row r="27" spans="2:10">
      <c r="B27" s="80"/>
      <c r="C27" s="83"/>
      <c r="D27" s="83"/>
      <c r="E27" s="83"/>
      <c r="F27" s="83"/>
      <c r="G27" s="83"/>
      <c r="H27" s="83"/>
    </row>
    <row r="28" spans="2:10">
      <c r="B28" s="80"/>
      <c r="C28" s="83"/>
      <c r="D28" s="83"/>
      <c r="E28" s="83"/>
      <c r="F28" s="83"/>
      <c r="G28" s="83"/>
      <c r="H28" s="83"/>
    </row>
    <row r="29" spans="2:10">
      <c r="B29" s="80"/>
      <c r="C29" s="83"/>
      <c r="D29" s="83"/>
      <c r="E29" s="83"/>
      <c r="F29" s="83"/>
      <c r="G29" s="83"/>
      <c r="H29" s="83"/>
    </row>
    <row r="30" spans="2:10">
      <c r="B30" s="80"/>
      <c r="C30" s="83"/>
      <c r="D30" s="83"/>
      <c r="E30" s="83"/>
      <c r="F30" s="83"/>
      <c r="G30" s="83"/>
      <c r="H30" s="83"/>
    </row>
    <row r="31" spans="2:10">
      <c r="B31" s="80"/>
      <c r="C31" s="83"/>
      <c r="D31" s="83"/>
      <c r="E31" s="83"/>
      <c r="F31" s="83"/>
      <c r="G31" s="83"/>
      <c r="H31" s="83"/>
    </row>
    <row r="32" spans="2:10">
      <c r="B32" s="80"/>
      <c r="C32" s="83"/>
      <c r="D32" s="83"/>
      <c r="E32" s="83"/>
      <c r="F32" s="83"/>
      <c r="G32" s="83"/>
      <c r="H32" s="83"/>
    </row>
    <row r="33" spans="2:8">
      <c r="B33" s="84"/>
      <c r="C33" s="83"/>
      <c r="D33" s="83"/>
      <c r="E33" s="83"/>
      <c r="F33" s="83"/>
      <c r="G33" s="83"/>
      <c r="H33" s="83"/>
    </row>
    <row r="34" spans="2:8">
      <c r="B34" s="82"/>
      <c r="C34" s="83"/>
      <c r="D34" s="83"/>
      <c r="E34" s="83"/>
      <c r="F34" s="83"/>
      <c r="G34" s="83"/>
      <c r="H34" s="83"/>
    </row>
    <row r="35" spans="2:8">
      <c r="B35" s="80"/>
      <c r="C35" s="83"/>
      <c r="D35" s="83"/>
      <c r="E35" s="83"/>
      <c r="F35" s="83"/>
      <c r="G35" s="83"/>
      <c r="H35" s="83"/>
    </row>
    <row r="36" spans="2:8">
      <c r="B36" s="80"/>
      <c r="C36" s="83"/>
      <c r="D36" s="83"/>
      <c r="E36" s="83"/>
      <c r="F36" s="83"/>
      <c r="G36" s="83"/>
      <c r="H36" s="83"/>
    </row>
    <row r="37" spans="2:8">
      <c r="B37" s="80"/>
      <c r="C37" s="83"/>
      <c r="D37" s="83"/>
      <c r="E37" s="83"/>
      <c r="F37" s="83"/>
      <c r="G37" s="83"/>
      <c r="H37" s="83"/>
    </row>
    <row r="38" spans="2:8">
      <c r="B38" s="80"/>
      <c r="C38" s="83"/>
      <c r="D38" s="83"/>
      <c r="E38" s="83"/>
      <c r="F38" s="83"/>
      <c r="G38" s="83"/>
      <c r="H38" s="83"/>
    </row>
    <row r="39" spans="2:8">
      <c r="B39" s="80"/>
      <c r="C39" s="83"/>
      <c r="D39" s="83"/>
      <c r="E39" s="83"/>
      <c r="F39" s="83"/>
      <c r="G39" s="83"/>
      <c r="H39" s="83"/>
    </row>
    <row r="40" spans="2:8">
      <c r="B40" s="80"/>
      <c r="C40" s="83"/>
      <c r="D40" s="83"/>
      <c r="E40" s="83"/>
      <c r="F40" s="83"/>
      <c r="G40" s="83"/>
      <c r="H40" s="83"/>
    </row>
    <row r="41" spans="2:8">
      <c r="B41" s="85"/>
      <c r="C41" s="83"/>
      <c r="D41" s="83"/>
      <c r="E41" s="83"/>
      <c r="F41" s="83"/>
      <c r="G41" s="83"/>
      <c r="H41" s="83"/>
    </row>
    <row r="42" spans="2:8">
      <c r="B42" s="85"/>
      <c r="C42" s="83"/>
      <c r="D42" s="83"/>
      <c r="E42" s="83"/>
      <c r="F42" s="83"/>
      <c r="G42" s="83"/>
      <c r="H42" s="83"/>
    </row>
    <row r="43" spans="2:8">
      <c r="B43" s="86"/>
      <c r="C43" s="83"/>
      <c r="D43" s="83"/>
      <c r="E43" s="83"/>
      <c r="F43" s="83"/>
      <c r="G43" s="83"/>
      <c r="H43" s="83"/>
    </row>
    <row r="44" spans="2:8">
      <c r="C44" s="87"/>
      <c r="D44" s="87"/>
      <c r="E44" s="87"/>
      <c r="F44" s="87"/>
      <c r="G44" s="87"/>
      <c r="H44" s="87"/>
    </row>
    <row r="45" spans="2:8">
      <c r="B45" s="88"/>
      <c r="C45" s="89"/>
      <c r="D45" s="89"/>
      <c r="E45" s="89"/>
      <c r="F45" s="89"/>
      <c r="G45" s="89"/>
      <c r="H45" s="89"/>
    </row>
    <row r="46" spans="2:8">
      <c r="B46" s="90"/>
      <c r="C46" s="89"/>
      <c r="D46" s="89"/>
      <c r="E46" s="89"/>
      <c r="F46" s="89"/>
      <c r="G46" s="89"/>
      <c r="H46" s="89"/>
    </row>
    <row r="47" spans="2:8">
      <c r="B47" s="91"/>
      <c r="C47" s="89"/>
      <c r="D47" s="89"/>
      <c r="E47" s="89"/>
      <c r="F47" s="89"/>
      <c r="G47" s="89"/>
      <c r="H47" s="89"/>
    </row>
    <row r="48" spans="2:8">
      <c r="B48" s="91"/>
      <c r="C48" s="89"/>
      <c r="D48" s="89"/>
      <c r="E48" s="89"/>
      <c r="F48" s="89"/>
      <c r="G48" s="89"/>
      <c r="H48" s="89"/>
    </row>
    <row r="49" spans="2:8">
      <c r="B49" s="91"/>
      <c r="C49" s="89"/>
      <c r="D49" s="89"/>
      <c r="E49" s="89"/>
      <c r="F49" s="89"/>
      <c r="G49" s="89"/>
      <c r="H49" s="89"/>
    </row>
    <row r="50" spans="2:8">
      <c r="B50" s="90"/>
      <c r="C50" s="89"/>
      <c r="D50" s="89"/>
      <c r="E50" s="89"/>
      <c r="F50" s="89"/>
      <c r="G50" s="89"/>
      <c r="H50" s="89"/>
    </row>
    <row r="51" spans="2:8">
      <c r="B51" s="91"/>
      <c r="C51" s="89"/>
      <c r="D51" s="89"/>
      <c r="E51" s="89"/>
      <c r="F51" s="89"/>
      <c r="G51" s="89"/>
      <c r="H51" s="89"/>
    </row>
    <row r="52" spans="2:8">
      <c r="B52" s="86"/>
      <c r="C52" s="89"/>
      <c r="D52" s="89"/>
      <c r="E52" s="89"/>
      <c r="F52" s="89"/>
      <c r="G52" s="89"/>
      <c r="H52" s="89"/>
    </row>
    <row r="53" spans="2:8">
      <c r="B53" s="91"/>
      <c r="C53" s="89"/>
      <c r="D53" s="89"/>
      <c r="E53" s="89"/>
      <c r="F53" s="89"/>
      <c r="G53" s="89"/>
      <c r="H53" s="89"/>
    </row>
    <row r="54" spans="2:8">
      <c r="B54" s="91"/>
      <c r="C54" s="89"/>
      <c r="D54" s="89"/>
      <c r="E54" s="89"/>
      <c r="F54" s="89"/>
      <c r="G54" s="89"/>
      <c r="H54" s="89"/>
    </row>
    <row r="55" spans="2:8">
      <c r="B55" s="533"/>
      <c r="C55" s="533"/>
      <c r="D55" s="533"/>
      <c r="E55" s="533"/>
      <c r="F55" s="533"/>
      <c r="G55" s="533"/>
      <c r="H55" s="533"/>
    </row>
    <row r="56" spans="2:8">
      <c r="B56" s="91"/>
    </row>
    <row r="57" spans="2:8">
      <c r="B57" s="91"/>
    </row>
    <row r="60" spans="2:8">
      <c r="B60" s="530"/>
      <c r="C60" s="530"/>
      <c r="D60" s="530"/>
      <c r="E60" s="530"/>
      <c r="F60" s="530"/>
      <c r="G60" s="530"/>
      <c r="H60" s="530"/>
    </row>
    <row r="61" spans="2:8">
      <c r="B61" s="530"/>
      <c r="C61" s="530"/>
      <c r="D61" s="530"/>
      <c r="E61" s="530"/>
      <c r="F61" s="530"/>
      <c r="G61" s="530"/>
      <c r="H61" s="530"/>
    </row>
    <row r="62" spans="2:8">
      <c r="B62" s="530"/>
      <c r="C62" s="530"/>
      <c r="D62" s="530"/>
      <c r="E62" s="530"/>
      <c r="F62" s="530"/>
      <c r="G62" s="530"/>
      <c r="H62" s="530"/>
    </row>
    <row r="63" spans="2:8">
      <c r="B63" s="530"/>
      <c r="C63" s="530"/>
      <c r="D63" s="530"/>
      <c r="E63" s="530"/>
      <c r="F63" s="530"/>
      <c r="G63" s="530"/>
      <c r="H63" s="530"/>
    </row>
    <row r="64" spans="2:8">
      <c r="B64" s="530"/>
      <c r="C64" s="530"/>
      <c r="D64" s="530"/>
      <c r="E64" s="530"/>
      <c r="F64" s="530"/>
      <c r="G64" s="530"/>
      <c r="H64" s="530"/>
    </row>
    <row r="65" spans="2:8">
      <c r="B65" s="532"/>
      <c r="C65" s="531"/>
      <c r="D65" s="93"/>
      <c r="E65" s="530"/>
      <c r="F65" s="530"/>
      <c r="G65" s="530"/>
      <c r="H65" s="530"/>
    </row>
    <row r="66" spans="2:8">
      <c r="B66" s="532"/>
      <c r="C66" s="531"/>
      <c r="D66" s="93"/>
      <c r="E66" s="92"/>
      <c r="F66" s="92"/>
      <c r="G66" s="94"/>
      <c r="H66" s="94"/>
    </row>
    <row r="67" spans="2:8">
      <c r="B67" s="532"/>
      <c r="C67" s="531"/>
      <c r="D67" s="93"/>
      <c r="E67" s="92"/>
      <c r="F67" s="92"/>
      <c r="G67" s="95"/>
      <c r="H67" s="95"/>
    </row>
    <row r="68" spans="2:8">
      <c r="B68" s="90"/>
      <c r="C68" s="96"/>
      <c r="D68" s="96"/>
      <c r="E68" s="96"/>
      <c r="F68" s="96"/>
      <c r="G68" s="97"/>
      <c r="H68" s="97"/>
    </row>
    <row r="69" spans="2:8">
      <c r="C69" s="96"/>
      <c r="D69" s="96"/>
      <c r="E69" s="96"/>
      <c r="F69" s="96"/>
      <c r="G69" s="97"/>
      <c r="H69" s="97"/>
    </row>
    <row r="70" spans="2:8">
      <c r="C70" s="96"/>
      <c r="D70" s="96"/>
      <c r="E70" s="96"/>
      <c r="F70" s="96"/>
      <c r="G70" s="97"/>
      <c r="H70" s="97"/>
    </row>
    <row r="71" spans="2:8">
      <c r="C71" s="96"/>
      <c r="D71" s="96"/>
      <c r="E71" s="96"/>
      <c r="F71" s="96"/>
      <c r="G71" s="97"/>
      <c r="H71" s="97"/>
    </row>
    <row r="72" spans="2:8">
      <c r="C72" s="96"/>
      <c r="D72" s="96"/>
      <c r="E72" s="96"/>
      <c r="F72" s="96"/>
      <c r="G72" s="97"/>
      <c r="H72" s="97"/>
    </row>
    <row r="73" spans="2:8">
      <c r="C73" s="96"/>
      <c r="D73" s="96"/>
      <c r="E73" s="96"/>
      <c r="F73" s="96"/>
      <c r="G73" s="97"/>
      <c r="H73" s="97"/>
    </row>
    <row r="74" spans="2:8">
      <c r="B74" s="86"/>
      <c r="C74" s="96"/>
      <c r="D74" s="96"/>
      <c r="E74" s="96"/>
      <c r="F74" s="96"/>
      <c r="G74" s="97"/>
      <c r="H74" s="97"/>
    </row>
    <row r="75" spans="2:8">
      <c r="C75" s="96"/>
      <c r="D75" s="96"/>
      <c r="E75" s="96"/>
      <c r="F75" s="96"/>
      <c r="G75" s="97"/>
      <c r="H75" s="97"/>
    </row>
    <row r="76" spans="2:8">
      <c r="B76" s="90"/>
      <c r="C76" s="98"/>
      <c r="D76" s="98"/>
      <c r="E76" s="98"/>
      <c r="F76" s="98"/>
      <c r="G76" s="99"/>
      <c r="H76" s="99"/>
    </row>
    <row r="77" spans="2:8">
      <c r="C77" s="96"/>
      <c r="D77" s="96"/>
      <c r="E77" s="96"/>
      <c r="F77" s="96"/>
      <c r="G77" s="97"/>
      <c r="H77" s="97"/>
    </row>
    <row r="78" spans="2:8">
      <c r="C78" s="96"/>
      <c r="D78" s="96"/>
      <c r="E78" s="96"/>
      <c r="F78" s="96"/>
      <c r="G78" s="97"/>
      <c r="H78" s="97"/>
    </row>
    <row r="79" spans="2:8">
      <c r="C79" s="96"/>
      <c r="D79" s="96"/>
      <c r="E79" s="96"/>
      <c r="F79" s="96"/>
      <c r="G79" s="97"/>
      <c r="H79" s="97"/>
    </row>
    <row r="80" spans="2:8">
      <c r="C80" s="96"/>
      <c r="D80" s="96"/>
      <c r="E80" s="96"/>
      <c r="F80" s="96"/>
      <c r="G80" s="97"/>
      <c r="H80" s="97"/>
    </row>
    <row r="81" spans="2:8">
      <c r="C81" s="96"/>
      <c r="D81" s="96"/>
      <c r="E81" s="96"/>
      <c r="F81" s="96"/>
      <c r="G81" s="97"/>
      <c r="H81" s="97"/>
    </row>
    <row r="82" spans="2:8">
      <c r="C82" s="100"/>
      <c r="D82" s="100"/>
      <c r="E82" s="100"/>
      <c r="F82" s="100"/>
      <c r="G82" s="97"/>
      <c r="H82" s="97"/>
    </row>
    <row r="83" spans="2:8">
      <c r="B83" s="86"/>
      <c r="C83" s="100"/>
      <c r="D83" s="100"/>
      <c r="E83" s="100"/>
      <c r="F83" s="100"/>
      <c r="G83" s="97"/>
      <c r="H83" s="97"/>
    </row>
    <row r="84" spans="2:8">
      <c r="C84" s="100"/>
      <c r="D84" s="100"/>
      <c r="E84" s="100"/>
      <c r="F84" s="100"/>
      <c r="G84" s="97"/>
      <c r="H84" s="97"/>
    </row>
    <row r="85" spans="2:8">
      <c r="B85" s="101"/>
      <c r="C85" s="96"/>
      <c r="D85" s="96"/>
      <c r="E85" s="96"/>
      <c r="F85" s="96"/>
      <c r="G85" s="97"/>
      <c r="H85" s="97"/>
    </row>
    <row r="86" spans="2:8">
      <c r="C86" s="102"/>
      <c r="D86" s="102"/>
      <c r="E86" s="102"/>
      <c r="F86" s="102"/>
      <c r="G86" s="102"/>
      <c r="H86" s="102"/>
    </row>
    <row r="87" spans="2:8">
      <c r="C87" s="102"/>
      <c r="D87" s="102"/>
      <c r="E87" s="102"/>
      <c r="F87" s="102"/>
      <c r="G87" s="102"/>
      <c r="H87" s="102"/>
    </row>
    <row r="88" spans="2:8">
      <c r="C88" s="102"/>
      <c r="D88" s="102"/>
      <c r="E88" s="102"/>
      <c r="F88" s="102"/>
      <c r="G88" s="102"/>
      <c r="H88" s="102"/>
    </row>
    <row r="89" spans="2:8">
      <c r="C89" s="102"/>
      <c r="D89" s="102"/>
      <c r="E89" s="102"/>
      <c r="F89" s="102"/>
      <c r="G89" s="102"/>
      <c r="H89" s="102"/>
    </row>
    <row r="90" spans="2:8">
      <c r="C90" s="102"/>
      <c r="D90" s="102"/>
      <c r="E90" s="102"/>
      <c r="F90" s="102"/>
      <c r="G90" s="102"/>
      <c r="H90" s="102"/>
    </row>
    <row r="91" spans="2:8">
      <c r="C91" s="102"/>
      <c r="D91" s="102"/>
      <c r="E91" s="102"/>
      <c r="F91" s="102"/>
      <c r="G91" s="102"/>
      <c r="H91" s="102"/>
    </row>
    <row r="92" spans="2:8">
      <c r="C92" s="102"/>
      <c r="D92" s="102"/>
      <c r="E92" s="102"/>
      <c r="F92" s="102"/>
      <c r="G92" s="102"/>
      <c r="H92" s="102"/>
    </row>
    <row r="93" spans="2:8">
      <c r="B93" s="86"/>
      <c r="C93" s="100"/>
      <c r="D93" s="100"/>
      <c r="E93" s="100"/>
      <c r="F93" s="100"/>
      <c r="G93" s="100"/>
      <c r="H93" s="100"/>
    </row>
    <row r="94" spans="2:8">
      <c r="C94" s="100"/>
      <c r="D94" s="100"/>
      <c r="E94" s="100"/>
      <c r="F94" s="100"/>
      <c r="G94" s="100"/>
      <c r="H94" s="100"/>
    </row>
    <row r="95" spans="2:8">
      <c r="B95" s="515"/>
      <c r="C95" s="515"/>
      <c r="D95" s="515"/>
      <c r="E95" s="515"/>
      <c r="F95" s="515"/>
      <c r="G95" s="515"/>
      <c r="H95" s="515"/>
    </row>
    <row r="96" spans="2:8">
      <c r="B96" s="5"/>
    </row>
    <row r="97" spans="2:8">
      <c r="B97" s="530"/>
      <c r="C97" s="530"/>
      <c r="D97" s="530"/>
      <c r="E97" s="530"/>
      <c r="F97" s="530"/>
      <c r="G97" s="530"/>
      <c r="H97" s="530"/>
    </row>
    <row r="98" spans="2:8">
      <c r="B98" s="530"/>
      <c r="C98" s="530"/>
      <c r="D98" s="530"/>
      <c r="E98" s="530"/>
      <c r="F98" s="530"/>
      <c r="G98" s="530"/>
      <c r="H98" s="530"/>
    </row>
    <row r="99" spans="2:8">
      <c r="B99" s="530"/>
      <c r="C99" s="530"/>
      <c r="D99" s="530"/>
      <c r="E99" s="530"/>
      <c r="F99" s="530"/>
      <c r="G99" s="530"/>
      <c r="H99" s="530"/>
    </row>
    <row r="100" spans="2:8">
      <c r="B100" s="530"/>
      <c r="C100" s="530"/>
      <c r="D100" s="530"/>
      <c r="E100" s="530"/>
      <c r="F100" s="530"/>
      <c r="G100" s="530"/>
      <c r="H100" s="530"/>
    </row>
    <row r="101" spans="2:8">
      <c r="B101" s="532"/>
      <c r="C101" s="531"/>
      <c r="D101" s="93"/>
      <c r="E101" s="530"/>
      <c r="F101" s="530"/>
      <c r="G101" s="530"/>
      <c r="H101" s="530"/>
    </row>
    <row r="102" spans="2:8">
      <c r="B102" s="532"/>
      <c r="C102" s="531"/>
      <c r="D102" s="93"/>
      <c r="E102" s="92"/>
      <c r="F102" s="92"/>
      <c r="G102" s="94"/>
      <c r="H102" s="94"/>
    </row>
    <row r="103" spans="2:8">
      <c r="B103" s="532"/>
      <c r="C103" s="531"/>
      <c r="D103" s="93"/>
      <c r="E103" s="92"/>
      <c r="F103" s="92"/>
      <c r="G103" s="95"/>
      <c r="H103" s="95"/>
    </row>
    <row r="104" spans="2:8">
      <c r="B104" s="85"/>
      <c r="C104" s="103"/>
      <c r="D104" s="103"/>
      <c r="E104" s="103"/>
      <c r="F104" s="103"/>
      <c r="G104" s="103"/>
      <c r="H104" s="103"/>
    </row>
    <row r="105" spans="2:8">
      <c r="B105" s="90"/>
      <c r="C105" s="100"/>
      <c r="D105" s="100"/>
      <c r="E105" s="100"/>
      <c r="F105" s="100"/>
      <c r="G105" s="100"/>
      <c r="H105" s="100"/>
    </row>
    <row r="106" spans="2:8">
      <c r="B106" s="85"/>
      <c r="C106" s="100"/>
      <c r="D106" s="100"/>
      <c r="E106" s="100"/>
      <c r="F106" s="100"/>
      <c r="G106" s="100"/>
      <c r="H106" s="100"/>
    </row>
    <row r="107" spans="2:8">
      <c r="B107" s="85"/>
      <c r="C107" s="100"/>
      <c r="D107" s="100"/>
      <c r="E107" s="100"/>
      <c r="F107" s="100"/>
      <c r="G107" s="100"/>
      <c r="H107" s="100"/>
    </row>
    <row r="108" spans="2:8">
      <c r="B108" s="85"/>
      <c r="C108" s="100"/>
      <c r="D108" s="100"/>
      <c r="E108" s="100"/>
      <c r="F108" s="100"/>
      <c r="G108" s="100"/>
      <c r="H108" s="100"/>
    </row>
    <row r="109" spans="2:8">
      <c r="B109" s="85"/>
      <c r="C109" s="100"/>
      <c r="D109" s="100"/>
      <c r="E109" s="100"/>
      <c r="F109" s="100"/>
      <c r="G109" s="100"/>
      <c r="H109" s="100"/>
    </row>
    <row r="110" spans="2:8">
      <c r="B110" s="85"/>
      <c r="C110" s="100"/>
      <c r="D110" s="100"/>
      <c r="E110" s="100"/>
      <c r="F110" s="100"/>
      <c r="G110" s="100"/>
      <c r="H110" s="100"/>
    </row>
    <row r="111" spans="2:8">
      <c r="B111" s="86"/>
      <c r="C111" s="100"/>
      <c r="D111" s="100"/>
      <c r="E111" s="100"/>
      <c r="F111" s="100"/>
      <c r="G111" s="100"/>
      <c r="H111" s="100"/>
    </row>
    <row r="112" spans="2:8">
      <c r="B112" s="85"/>
      <c r="C112" s="100"/>
      <c r="D112" s="100"/>
      <c r="E112" s="100"/>
      <c r="F112" s="100"/>
      <c r="G112" s="100"/>
      <c r="H112" s="100"/>
    </row>
    <row r="113" spans="2:8">
      <c r="B113" s="90"/>
      <c r="C113" s="100"/>
      <c r="D113" s="100"/>
      <c r="E113" s="100"/>
      <c r="F113" s="100"/>
      <c r="G113" s="100"/>
      <c r="H113" s="100"/>
    </row>
    <row r="114" spans="2:8">
      <c r="B114" s="85"/>
      <c r="C114" s="100"/>
      <c r="D114" s="100"/>
      <c r="E114" s="100"/>
      <c r="F114" s="100"/>
      <c r="G114" s="100"/>
      <c r="H114" s="100"/>
    </row>
    <row r="115" spans="2:8">
      <c r="B115" s="85"/>
      <c r="C115" s="100"/>
      <c r="D115" s="100"/>
      <c r="E115" s="100"/>
      <c r="F115" s="100"/>
      <c r="G115" s="100"/>
      <c r="H115" s="100"/>
    </row>
    <row r="116" spans="2:8">
      <c r="B116" s="85"/>
      <c r="C116" s="100"/>
      <c r="D116" s="100"/>
      <c r="E116" s="100"/>
      <c r="F116" s="100"/>
      <c r="G116" s="100"/>
      <c r="H116" s="100"/>
    </row>
    <row r="117" spans="2:8">
      <c r="B117" s="85"/>
      <c r="C117" s="100"/>
      <c r="D117" s="100"/>
      <c r="E117" s="100"/>
      <c r="F117" s="100"/>
      <c r="G117" s="100"/>
      <c r="H117" s="100"/>
    </row>
    <row r="118" spans="2:8">
      <c r="B118" s="85"/>
      <c r="C118" s="100"/>
      <c r="D118" s="100"/>
      <c r="E118" s="100"/>
      <c r="F118" s="100"/>
      <c r="G118" s="100"/>
      <c r="H118" s="100"/>
    </row>
    <row r="119" spans="2:8">
      <c r="B119" s="85"/>
      <c r="C119" s="100"/>
      <c r="D119" s="100"/>
      <c r="E119" s="100"/>
      <c r="F119" s="100"/>
      <c r="G119" s="100"/>
      <c r="H119" s="100"/>
    </row>
    <row r="120" spans="2:8">
      <c r="B120" s="86"/>
      <c r="C120" s="100"/>
      <c r="D120" s="100"/>
      <c r="E120" s="100"/>
      <c r="F120" s="100"/>
      <c r="G120" s="100"/>
      <c r="H120" s="100"/>
    </row>
    <row r="121" spans="2:8">
      <c r="B121" s="85"/>
      <c r="C121" s="100"/>
      <c r="D121" s="100"/>
      <c r="E121" s="100"/>
      <c r="F121" s="100"/>
      <c r="G121" s="100"/>
      <c r="H121" s="100"/>
    </row>
    <row r="122" spans="2:8">
      <c r="B122" s="85"/>
      <c r="C122" s="100"/>
      <c r="D122" s="100"/>
      <c r="E122" s="100"/>
      <c r="F122" s="100"/>
      <c r="G122" s="100"/>
      <c r="H122" s="100"/>
    </row>
    <row r="123" spans="2:8">
      <c r="B123" s="90"/>
      <c r="C123" s="100"/>
      <c r="D123" s="100"/>
      <c r="E123" s="100"/>
      <c r="F123" s="100"/>
      <c r="G123" s="100"/>
      <c r="H123" s="100"/>
    </row>
    <row r="124" spans="2:8">
      <c r="B124" s="85"/>
      <c r="C124" s="100"/>
      <c r="D124" s="100"/>
      <c r="E124" s="100"/>
      <c r="F124" s="100"/>
      <c r="G124" s="100"/>
      <c r="H124" s="100"/>
    </row>
    <row r="125" spans="2:8">
      <c r="B125" s="85"/>
      <c r="C125" s="100"/>
      <c r="D125" s="100"/>
      <c r="E125" s="100"/>
      <c r="F125" s="100"/>
      <c r="G125" s="100"/>
      <c r="H125" s="100"/>
    </row>
    <row r="126" spans="2:8">
      <c r="B126" s="85"/>
      <c r="C126" s="100"/>
      <c r="D126" s="100"/>
      <c r="E126" s="100"/>
      <c r="F126" s="100"/>
      <c r="G126" s="100"/>
      <c r="H126" s="100"/>
    </row>
    <row r="127" spans="2:8">
      <c r="B127" s="85"/>
      <c r="C127" s="100"/>
      <c r="D127" s="100"/>
      <c r="E127" s="100"/>
      <c r="F127" s="100"/>
      <c r="G127" s="100"/>
      <c r="H127" s="100"/>
    </row>
    <row r="128" spans="2:8">
      <c r="B128" s="85"/>
      <c r="C128" s="100"/>
      <c r="D128" s="100"/>
      <c r="E128" s="100"/>
      <c r="F128" s="100"/>
      <c r="G128" s="100"/>
      <c r="H128" s="100"/>
    </row>
    <row r="129" spans="2:8">
      <c r="B129" s="86"/>
      <c r="C129" s="100"/>
      <c r="D129" s="100"/>
      <c r="E129" s="100"/>
      <c r="F129" s="100"/>
      <c r="G129" s="100"/>
      <c r="H129" s="100"/>
    </row>
    <row r="130" spans="2:8">
      <c r="B130" s="85"/>
      <c r="C130" s="100"/>
      <c r="D130" s="100"/>
      <c r="E130" s="100"/>
      <c r="F130" s="100"/>
      <c r="G130" s="100"/>
      <c r="H130" s="100"/>
    </row>
    <row r="131" spans="2:8">
      <c r="B131" s="90"/>
      <c r="C131" s="100"/>
      <c r="D131" s="100"/>
      <c r="E131" s="100"/>
      <c r="F131" s="100"/>
      <c r="G131" s="100"/>
      <c r="H131" s="100"/>
    </row>
    <row r="132" spans="2:8">
      <c r="B132" s="85"/>
      <c r="C132" s="100"/>
      <c r="D132" s="100"/>
      <c r="E132" s="100"/>
      <c r="F132" s="100"/>
      <c r="G132" s="100"/>
      <c r="H132" s="100"/>
    </row>
    <row r="133" spans="2:8">
      <c r="B133" s="85"/>
      <c r="C133" s="100"/>
      <c r="D133" s="100"/>
      <c r="E133" s="100"/>
      <c r="F133" s="100"/>
      <c r="G133" s="100"/>
      <c r="H133" s="100"/>
    </row>
    <row r="134" spans="2:8">
      <c r="B134" s="85"/>
      <c r="C134" s="100"/>
      <c r="D134" s="100"/>
      <c r="E134" s="100"/>
      <c r="F134" s="100"/>
      <c r="G134" s="97"/>
      <c r="H134" s="97"/>
    </row>
    <row r="135" spans="2:8">
      <c r="B135" s="85"/>
      <c r="C135" s="100"/>
      <c r="D135" s="100"/>
      <c r="E135" s="100"/>
      <c r="F135" s="100"/>
      <c r="G135" s="97"/>
      <c r="H135" s="97"/>
    </row>
    <row r="136" spans="2:8">
      <c r="B136" s="85"/>
      <c r="C136" s="100"/>
      <c r="D136" s="100"/>
      <c r="E136" s="100"/>
      <c r="F136" s="100"/>
      <c r="G136" s="97"/>
      <c r="H136" s="97"/>
    </row>
    <row r="137" spans="2:8">
      <c r="B137" s="85"/>
      <c r="C137" s="104"/>
      <c r="D137" s="104"/>
      <c r="E137" s="104"/>
      <c r="F137" s="100"/>
      <c r="G137" s="97"/>
      <c r="H137" s="97"/>
    </row>
    <row r="138" spans="2:8">
      <c r="B138" s="86"/>
      <c r="C138" s="104"/>
      <c r="D138" s="104"/>
      <c r="E138" s="104"/>
      <c r="F138" s="100"/>
      <c r="G138" s="97"/>
      <c r="H138" s="97"/>
    </row>
    <row r="139" spans="2:8">
      <c r="B139" s="105"/>
      <c r="C139" s="104"/>
      <c r="D139" s="104"/>
      <c r="E139" s="104"/>
      <c r="F139" s="100"/>
      <c r="G139" s="97"/>
      <c r="H139" s="97"/>
    </row>
    <row r="140" spans="2:8">
      <c r="B140" s="515"/>
      <c r="C140" s="515"/>
      <c r="D140" s="515"/>
      <c r="E140" s="515"/>
      <c r="F140" s="515"/>
      <c r="G140" s="515"/>
      <c r="H140" s="515"/>
    </row>
    <row r="141" spans="2:8">
      <c r="B141" s="5"/>
    </row>
    <row r="142" spans="2:8">
      <c r="B142" s="530"/>
      <c r="C142" s="530"/>
      <c r="D142" s="530"/>
      <c r="E142" s="530"/>
      <c r="F142" s="530"/>
      <c r="G142" s="530"/>
      <c r="H142" s="530"/>
    </row>
    <row r="143" spans="2:8">
      <c r="B143" s="530"/>
      <c r="C143" s="530"/>
      <c r="D143" s="530"/>
      <c r="E143" s="530"/>
      <c r="F143" s="530"/>
      <c r="G143" s="530"/>
      <c r="H143" s="530"/>
    </row>
    <row r="144" spans="2:8">
      <c r="B144" s="530"/>
      <c r="C144" s="530"/>
      <c r="D144" s="530"/>
      <c r="E144" s="530"/>
      <c r="F144" s="530"/>
      <c r="G144" s="530"/>
      <c r="H144" s="530"/>
    </row>
    <row r="145" spans="2:8">
      <c r="B145" s="530"/>
      <c r="C145" s="530"/>
      <c r="D145" s="530"/>
      <c r="E145" s="530"/>
      <c r="F145" s="530"/>
      <c r="G145" s="530"/>
      <c r="H145" s="530"/>
    </row>
    <row r="146" spans="2:8">
      <c r="B146" s="530"/>
      <c r="C146" s="530"/>
      <c r="D146" s="530"/>
      <c r="E146" s="530"/>
      <c r="F146" s="530"/>
      <c r="G146" s="530"/>
      <c r="H146" s="530"/>
    </row>
    <row r="147" spans="2:8">
      <c r="B147" s="5"/>
      <c r="C147" s="5"/>
      <c r="D147" s="5"/>
      <c r="E147" s="5"/>
      <c r="G147" s="97"/>
      <c r="H147" s="97"/>
    </row>
    <row r="148" spans="2:8">
      <c r="B148" s="532"/>
      <c r="C148" s="531"/>
      <c r="D148" s="93"/>
      <c r="E148" s="530"/>
      <c r="F148" s="530"/>
      <c r="G148" s="530"/>
      <c r="H148" s="530"/>
    </row>
    <row r="149" spans="2:8">
      <c r="B149" s="532"/>
      <c r="C149" s="531"/>
      <c r="D149" s="93"/>
      <c r="E149" s="92"/>
      <c r="F149" s="92"/>
      <c r="G149" s="94"/>
      <c r="H149" s="94"/>
    </row>
    <row r="150" spans="2:8">
      <c r="B150" s="532"/>
      <c r="C150" s="531"/>
      <c r="D150" s="93"/>
      <c r="E150" s="92"/>
      <c r="F150" s="92"/>
      <c r="G150" s="95"/>
      <c r="H150" s="95"/>
    </row>
    <row r="151" spans="2:8">
      <c r="B151" s="90"/>
      <c r="C151" s="96"/>
      <c r="D151" s="96"/>
      <c r="E151" s="96"/>
      <c r="F151" s="96"/>
      <c r="G151" s="97"/>
      <c r="H151" s="97"/>
    </row>
    <row r="152" spans="2:8">
      <c r="B152" s="90"/>
      <c r="C152" s="5"/>
      <c r="D152" s="5"/>
      <c r="E152" s="5"/>
      <c r="G152" s="97"/>
      <c r="H152" s="97"/>
    </row>
    <row r="153" spans="2:8">
      <c r="B153" s="85"/>
      <c r="C153" s="87"/>
      <c r="D153" s="87"/>
      <c r="E153" s="87"/>
      <c r="F153" s="87"/>
      <c r="G153" s="87"/>
      <c r="H153" s="87"/>
    </row>
    <row r="154" spans="2:8">
      <c r="B154" s="90"/>
      <c r="C154" s="102"/>
      <c r="D154" s="102"/>
      <c r="E154" s="102"/>
      <c r="F154" s="102"/>
      <c r="G154" s="102"/>
      <c r="H154" s="102"/>
    </row>
    <row r="155" spans="2:8">
      <c r="B155" s="85"/>
      <c r="C155" s="102"/>
      <c r="D155" s="102"/>
      <c r="E155" s="102"/>
      <c r="F155" s="102"/>
      <c r="G155" s="102"/>
      <c r="H155" s="102"/>
    </row>
    <row r="156" spans="2:8">
      <c r="B156" s="85"/>
      <c r="C156" s="102"/>
      <c r="D156" s="102"/>
      <c r="E156" s="102"/>
      <c r="F156" s="102"/>
      <c r="G156" s="102"/>
      <c r="H156" s="102"/>
    </row>
    <row r="157" spans="2:8">
      <c r="B157" s="85"/>
      <c r="C157" s="102"/>
      <c r="D157" s="102"/>
      <c r="E157" s="102"/>
      <c r="F157" s="102"/>
      <c r="G157" s="102"/>
      <c r="H157" s="102"/>
    </row>
    <row r="158" spans="2:8">
      <c r="B158" s="85"/>
      <c r="C158" s="102"/>
      <c r="D158" s="102"/>
      <c r="E158" s="102"/>
      <c r="F158" s="102"/>
      <c r="G158" s="102"/>
      <c r="H158" s="102"/>
    </row>
    <row r="159" spans="2:8">
      <c r="B159" s="85"/>
      <c r="C159" s="106"/>
      <c r="D159" s="106"/>
      <c r="E159" s="107"/>
      <c r="F159" s="106"/>
      <c r="G159" s="108"/>
      <c r="H159" s="108"/>
    </row>
    <row r="160" spans="2:8">
      <c r="B160" s="85"/>
      <c r="C160" s="108"/>
      <c r="D160" s="108"/>
      <c r="E160" s="108"/>
      <c r="F160" s="108"/>
      <c r="G160" s="108"/>
      <c r="H160" s="108"/>
    </row>
    <row r="161" spans="2:8">
      <c r="B161" s="86"/>
      <c r="C161" s="108"/>
      <c r="D161" s="108"/>
      <c r="E161" s="108"/>
      <c r="F161" s="108"/>
      <c r="G161" s="108"/>
      <c r="H161" s="108"/>
    </row>
    <row r="162" spans="2:8">
      <c r="B162" s="85"/>
      <c r="C162" s="108"/>
      <c r="D162" s="108"/>
      <c r="E162" s="108"/>
      <c r="F162" s="108"/>
      <c r="G162" s="108"/>
      <c r="H162" s="108"/>
    </row>
    <row r="163" spans="2:8">
      <c r="B163" s="5"/>
      <c r="C163" s="109"/>
      <c r="D163" s="109"/>
      <c r="E163" s="5"/>
      <c r="G163" s="97"/>
      <c r="H163" s="97"/>
    </row>
    <row r="164" spans="2:8">
      <c r="B164" s="90"/>
      <c r="C164" s="5"/>
      <c r="D164" s="5"/>
      <c r="E164" s="5"/>
      <c r="G164" s="97"/>
      <c r="H164" s="97"/>
    </row>
    <row r="165" spans="2:8">
      <c r="C165" s="102"/>
      <c r="D165" s="102"/>
      <c r="E165" s="102"/>
      <c r="F165" s="102"/>
      <c r="G165" s="102"/>
      <c r="H165" s="102"/>
    </row>
    <row r="166" spans="2:8">
      <c r="B166" s="90"/>
      <c r="C166" s="102"/>
      <c r="D166" s="102"/>
      <c r="E166" s="102"/>
      <c r="F166" s="102"/>
      <c r="G166" s="102"/>
      <c r="H166" s="102"/>
    </row>
    <row r="167" spans="2:8">
      <c r="B167" s="85"/>
      <c r="C167" s="102"/>
      <c r="D167" s="102"/>
      <c r="E167" s="102"/>
      <c r="F167" s="102"/>
      <c r="G167" s="102"/>
      <c r="H167" s="102"/>
    </row>
    <row r="168" spans="2:8">
      <c r="B168" s="85"/>
      <c r="C168" s="102"/>
      <c r="D168" s="102"/>
      <c r="E168" s="102"/>
      <c r="F168" s="102"/>
      <c r="G168" s="102"/>
      <c r="H168" s="102"/>
    </row>
    <row r="169" spans="2:8">
      <c r="B169" s="85"/>
      <c r="C169" s="102"/>
      <c r="D169" s="102"/>
      <c r="E169" s="102"/>
      <c r="F169" s="102"/>
      <c r="G169" s="102"/>
      <c r="H169" s="102"/>
    </row>
    <row r="170" spans="2:8">
      <c r="B170" s="85"/>
      <c r="C170" s="102"/>
      <c r="D170" s="102"/>
      <c r="E170" s="102"/>
      <c r="F170" s="102"/>
      <c r="G170" s="102"/>
      <c r="H170" s="102"/>
    </row>
    <row r="171" spans="2:8">
      <c r="B171" s="85"/>
      <c r="C171" s="102"/>
      <c r="D171" s="102"/>
      <c r="E171" s="102"/>
      <c r="F171" s="102"/>
      <c r="G171" s="102"/>
      <c r="H171" s="87"/>
    </row>
    <row r="172" spans="2:8">
      <c r="B172" s="85"/>
      <c r="C172" s="107"/>
      <c r="D172" s="107"/>
      <c r="E172" s="107"/>
      <c r="F172" s="107"/>
      <c r="G172" s="107"/>
      <c r="H172" s="107"/>
    </row>
    <row r="173" spans="2:8">
      <c r="B173" s="86"/>
      <c r="C173" s="110"/>
      <c r="D173" s="110"/>
      <c r="E173" s="110"/>
      <c r="F173" s="110"/>
      <c r="G173" s="110"/>
      <c r="H173" s="110"/>
    </row>
    <row r="174" spans="2:8">
      <c r="B174" s="105"/>
      <c r="C174" s="110"/>
      <c r="D174" s="110"/>
      <c r="E174" s="110"/>
      <c r="F174" s="110"/>
      <c r="G174" s="110"/>
      <c r="H174" s="110"/>
    </row>
    <row r="175" spans="2:8">
      <c r="B175" s="515"/>
      <c r="C175" s="515"/>
      <c r="D175" s="515"/>
      <c r="E175" s="515"/>
      <c r="F175" s="515"/>
      <c r="G175" s="515"/>
      <c r="H175" s="515"/>
    </row>
    <row r="176" spans="2:8">
      <c r="C176" s="111"/>
      <c r="D176" s="111"/>
      <c r="E176" s="111"/>
      <c r="F176" s="111"/>
      <c r="G176" s="111"/>
      <c r="H176" s="111"/>
    </row>
    <row r="177" spans="2:8">
      <c r="B177" s="112"/>
      <c r="C177" s="111"/>
      <c r="D177" s="111"/>
      <c r="E177" s="111"/>
      <c r="F177" s="111"/>
      <c r="G177" s="111"/>
      <c r="H177" s="111"/>
    </row>
    <row r="178" spans="2:8">
      <c r="C178" s="111"/>
      <c r="D178" s="111"/>
      <c r="E178" s="111"/>
      <c r="F178" s="111"/>
      <c r="G178" s="111"/>
      <c r="H178" s="111"/>
    </row>
    <row r="179" spans="2:8">
      <c r="B179" s="530"/>
      <c r="C179" s="530"/>
      <c r="D179" s="530"/>
      <c r="E179" s="530"/>
      <c r="F179" s="530"/>
      <c r="G179" s="530"/>
      <c r="H179" s="530"/>
    </row>
    <row r="180" spans="2:8">
      <c r="B180" s="530"/>
      <c r="C180" s="530"/>
      <c r="D180" s="530"/>
      <c r="E180" s="530"/>
      <c r="F180" s="530"/>
      <c r="G180" s="530"/>
      <c r="H180" s="530"/>
    </row>
    <row r="181" spans="2:8">
      <c r="B181" s="530"/>
      <c r="C181" s="530"/>
      <c r="D181" s="530"/>
      <c r="E181" s="530"/>
      <c r="F181" s="530"/>
      <c r="G181" s="530"/>
      <c r="H181" s="530"/>
    </row>
    <row r="182" spans="2:8">
      <c r="B182" s="530"/>
      <c r="C182" s="530"/>
      <c r="D182" s="530"/>
      <c r="E182" s="530"/>
      <c r="F182" s="530"/>
      <c r="G182" s="530"/>
      <c r="H182" s="530"/>
    </row>
    <row r="183" spans="2:8">
      <c r="B183" s="103"/>
      <c r="C183" s="103"/>
      <c r="D183" s="103"/>
      <c r="E183" s="103"/>
      <c r="F183" s="103"/>
      <c r="G183" s="103"/>
      <c r="H183" s="103"/>
    </row>
    <row r="184" spans="2:8">
      <c r="B184" s="532"/>
      <c r="C184" s="531"/>
      <c r="D184" s="93"/>
      <c r="E184" s="530"/>
      <c r="F184" s="530"/>
      <c r="G184" s="530"/>
      <c r="H184" s="530"/>
    </row>
    <row r="185" spans="2:8">
      <c r="B185" s="532"/>
      <c r="C185" s="531"/>
      <c r="D185" s="93"/>
      <c r="E185" s="92"/>
      <c r="F185" s="92"/>
      <c r="G185" s="92"/>
      <c r="H185" s="92"/>
    </row>
    <row r="186" spans="2:8">
      <c r="B186" s="532"/>
      <c r="C186" s="531"/>
      <c r="D186" s="93"/>
      <c r="E186" s="92"/>
      <c r="F186" s="92"/>
      <c r="G186" s="92"/>
      <c r="H186" s="92"/>
    </row>
    <row r="187" spans="2:8">
      <c r="G187" s="97"/>
      <c r="H187" s="97"/>
    </row>
    <row r="188" spans="2:8">
      <c r="B188" s="90"/>
      <c r="C188" s="96"/>
      <c r="D188" s="96"/>
      <c r="E188" s="96"/>
      <c r="F188" s="96"/>
      <c r="G188" s="97"/>
      <c r="H188" s="97"/>
    </row>
    <row r="189" spans="2:8">
      <c r="C189" s="96"/>
      <c r="D189" s="96"/>
      <c r="E189" s="96"/>
      <c r="F189" s="96"/>
      <c r="G189" s="97"/>
      <c r="H189" s="97"/>
    </row>
    <row r="190" spans="2:8">
      <c r="C190" s="96"/>
      <c r="D190" s="96"/>
      <c r="E190" s="96"/>
      <c r="F190" s="96"/>
      <c r="G190" s="97"/>
      <c r="H190" s="97"/>
    </row>
    <row r="191" spans="2:8">
      <c r="C191" s="96"/>
      <c r="D191" s="96"/>
      <c r="E191" s="96"/>
      <c r="F191" s="96"/>
      <c r="G191" s="97"/>
      <c r="H191" s="97"/>
    </row>
    <row r="192" spans="2:8">
      <c r="C192" s="96"/>
      <c r="D192" s="96"/>
      <c r="E192" s="96"/>
      <c r="F192" s="96"/>
      <c r="G192" s="97"/>
      <c r="H192" s="97"/>
    </row>
    <row r="193" spans="2:9">
      <c r="C193" s="96"/>
      <c r="D193" s="96"/>
      <c r="E193" s="96"/>
      <c r="F193" s="96"/>
      <c r="G193" s="97"/>
      <c r="H193" s="97"/>
    </row>
    <row r="194" spans="2:9">
      <c r="B194" s="86"/>
      <c r="C194" s="96"/>
      <c r="D194" s="96"/>
      <c r="E194" s="96"/>
      <c r="F194" s="96"/>
      <c r="G194" s="97"/>
      <c r="H194" s="97"/>
    </row>
    <row r="195" spans="2:9">
      <c r="C195" s="100"/>
      <c r="D195" s="100"/>
      <c r="E195" s="100"/>
      <c r="F195" s="100"/>
      <c r="G195" s="97"/>
      <c r="H195" s="97"/>
    </row>
    <row r="196" spans="2:9">
      <c r="C196" s="96"/>
      <c r="D196" s="96"/>
      <c r="E196" s="96"/>
      <c r="F196" s="96"/>
      <c r="G196" s="97"/>
      <c r="H196" s="97"/>
    </row>
    <row r="197" spans="2:9">
      <c r="C197" s="96"/>
      <c r="D197" s="96"/>
      <c r="E197" s="96"/>
      <c r="F197" s="96"/>
      <c r="G197" s="97"/>
      <c r="H197" s="97"/>
    </row>
    <row r="198" spans="2:9">
      <c r="B198" s="90"/>
      <c r="C198" s="96"/>
      <c r="D198" s="96"/>
      <c r="E198" s="96"/>
      <c r="F198" s="96"/>
      <c r="G198" s="97"/>
      <c r="H198" s="97"/>
    </row>
    <row r="199" spans="2:9">
      <c r="C199" s="96"/>
      <c r="D199" s="96"/>
      <c r="E199" s="96"/>
      <c r="F199" s="96"/>
      <c r="G199" s="97"/>
      <c r="H199" s="97"/>
    </row>
    <row r="200" spans="2:9">
      <c r="C200" s="96"/>
      <c r="D200" s="96"/>
      <c r="E200" s="96"/>
      <c r="F200" s="96"/>
      <c r="G200" s="97"/>
      <c r="H200" s="97"/>
    </row>
    <row r="201" spans="2:9">
      <c r="C201" s="96"/>
      <c r="D201" s="96"/>
      <c r="E201" s="96"/>
      <c r="F201" s="96"/>
      <c r="G201" s="97"/>
      <c r="H201" s="97"/>
    </row>
    <row r="202" spans="2:9">
      <c r="C202" s="96"/>
      <c r="D202" s="96"/>
      <c r="E202" s="96"/>
      <c r="F202" s="96"/>
      <c r="G202" s="97"/>
      <c r="H202" s="97"/>
    </row>
    <row r="203" spans="2:9">
      <c r="C203" s="96"/>
      <c r="D203" s="96"/>
      <c r="E203" s="96"/>
      <c r="F203" s="96"/>
      <c r="G203" s="97"/>
      <c r="H203" s="97"/>
    </row>
    <row r="204" spans="2:9">
      <c r="B204" s="86"/>
      <c r="C204" s="96"/>
      <c r="D204" s="96"/>
      <c r="E204" s="96"/>
      <c r="F204" s="96"/>
      <c r="G204" s="97"/>
      <c r="H204" s="97"/>
      <c r="I204" s="92"/>
    </row>
    <row r="205" spans="2:9">
      <c r="C205" s="100"/>
      <c r="D205" s="100"/>
      <c r="E205" s="100"/>
      <c r="F205" s="100"/>
      <c r="G205" s="97"/>
      <c r="H205" s="97"/>
      <c r="I205" s="92"/>
    </row>
    <row r="206" spans="2:9">
      <c r="C206" s="96"/>
      <c r="D206" s="96"/>
      <c r="E206" s="96"/>
      <c r="F206" s="96"/>
      <c r="G206" s="97"/>
      <c r="H206" s="97"/>
      <c r="I206" s="92"/>
    </row>
    <row r="207" spans="2:9">
      <c r="C207" s="96"/>
      <c r="D207" s="96"/>
      <c r="E207" s="96"/>
      <c r="F207" s="96"/>
      <c r="G207" s="97"/>
      <c r="H207" s="97"/>
      <c r="I207" s="92"/>
    </row>
    <row r="208" spans="2:9">
      <c r="B208" s="90"/>
      <c r="C208" s="96"/>
      <c r="D208" s="96"/>
      <c r="E208" s="96"/>
      <c r="F208" s="96"/>
      <c r="G208" s="97"/>
      <c r="H208" s="97"/>
    </row>
    <row r="209" spans="2:9">
      <c r="C209" s="96"/>
      <c r="D209" s="96"/>
      <c r="E209" s="96"/>
      <c r="F209" s="100"/>
      <c r="G209" s="97"/>
      <c r="H209" s="97"/>
      <c r="I209" s="92"/>
    </row>
    <row r="210" spans="2:9">
      <c r="C210" s="96"/>
      <c r="D210" s="96"/>
      <c r="E210" s="96"/>
      <c r="F210" s="96"/>
      <c r="G210" s="97"/>
      <c r="H210" s="97"/>
      <c r="I210" s="531"/>
    </row>
    <row r="211" spans="2:9">
      <c r="C211" s="96"/>
      <c r="D211" s="96"/>
      <c r="E211" s="96"/>
      <c r="F211" s="96"/>
      <c r="G211" s="97"/>
      <c r="H211" s="97"/>
      <c r="I211" s="531"/>
    </row>
    <row r="212" spans="2:9">
      <c r="C212" s="96"/>
      <c r="D212" s="96"/>
      <c r="E212" s="96"/>
      <c r="F212" s="96"/>
      <c r="G212" s="97"/>
      <c r="H212" s="97"/>
    </row>
    <row r="213" spans="2:9">
      <c r="C213" s="96"/>
      <c r="D213" s="96"/>
      <c r="E213" s="96"/>
      <c r="F213" s="96"/>
      <c r="G213" s="97"/>
      <c r="H213" s="97"/>
      <c r="I213" s="96"/>
    </row>
    <row r="214" spans="2:9">
      <c r="B214" s="86"/>
      <c r="C214" s="96"/>
      <c r="D214" s="96"/>
      <c r="E214" s="96"/>
      <c r="F214" s="96"/>
      <c r="G214" s="97"/>
      <c r="H214" s="97"/>
      <c r="I214" s="96"/>
    </row>
    <row r="215" spans="2:9">
      <c r="C215" s="100"/>
      <c r="D215" s="100"/>
      <c r="E215" s="100"/>
      <c r="F215" s="100"/>
      <c r="G215" s="97"/>
      <c r="H215" s="97"/>
      <c r="I215" s="100"/>
    </row>
    <row r="216" spans="2:9">
      <c r="B216" s="512"/>
      <c r="C216" s="512"/>
      <c r="D216" s="512"/>
      <c r="E216" s="512"/>
      <c r="F216" s="512"/>
      <c r="G216" s="512"/>
      <c r="H216" s="512"/>
      <c r="I216" s="100"/>
    </row>
    <row r="217" spans="2:9">
      <c r="I217" s="100"/>
    </row>
    <row r="218" spans="2:9">
      <c r="B218" s="530"/>
      <c r="C218" s="530"/>
      <c r="D218" s="530"/>
      <c r="E218" s="530"/>
      <c r="F218" s="530"/>
      <c r="G218" s="530"/>
      <c r="H218" s="530"/>
      <c r="I218" s="100"/>
    </row>
    <row r="219" spans="2:9">
      <c r="B219" s="530"/>
      <c r="C219" s="530"/>
      <c r="D219" s="530"/>
      <c r="E219" s="530"/>
      <c r="F219" s="530"/>
      <c r="G219" s="530"/>
      <c r="H219" s="530"/>
      <c r="I219" s="100"/>
    </row>
    <row r="220" spans="2:9">
      <c r="B220" s="530"/>
      <c r="C220" s="530"/>
      <c r="D220" s="530"/>
      <c r="E220" s="530"/>
      <c r="F220" s="530"/>
      <c r="G220" s="530"/>
      <c r="H220" s="530"/>
      <c r="I220" s="100"/>
    </row>
    <row r="221" spans="2:9">
      <c r="B221" s="530"/>
      <c r="C221" s="530"/>
      <c r="D221" s="530"/>
      <c r="E221" s="530"/>
      <c r="F221" s="530"/>
      <c r="G221" s="530"/>
      <c r="H221" s="530"/>
      <c r="I221" s="113"/>
    </row>
    <row r="222" spans="2:9">
      <c r="B222" s="5"/>
      <c r="C222" s="531"/>
      <c r="D222" s="93"/>
      <c r="E222" s="530"/>
      <c r="F222" s="530"/>
      <c r="G222" s="530"/>
      <c r="H222" s="530"/>
      <c r="I222" s="96"/>
    </row>
    <row r="223" spans="2:9">
      <c r="B223" s="5"/>
      <c r="C223" s="531"/>
      <c r="D223" s="93"/>
      <c r="E223" s="92"/>
      <c r="F223" s="92"/>
      <c r="G223" s="92"/>
      <c r="H223" s="92"/>
      <c r="I223" s="96"/>
    </row>
    <row r="224" spans="2:9">
      <c r="B224" s="5"/>
      <c r="C224" s="531"/>
      <c r="D224" s="93"/>
      <c r="E224" s="92"/>
      <c r="F224" s="92"/>
      <c r="G224" s="92"/>
      <c r="H224" s="92"/>
      <c r="I224" s="96"/>
    </row>
    <row r="225" spans="2:9">
      <c r="B225" s="5"/>
      <c r="C225" s="93"/>
      <c r="D225" s="93"/>
      <c r="E225" s="92"/>
      <c r="F225" s="92"/>
      <c r="G225" s="92"/>
      <c r="H225" s="92"/>
      <c r="I225" s="100"/>
    </row>
    <row r="226" spans="2:9">
      <c r="G226" s="97"/>
      <c r="H226" s="97"/>
      <c r="I226" s="100"/>
    </row>
    <row r="227" spans="2:9">
      <c r="B227" s="90"/>
      <c r="C227" s="96"/>
      <c r="D227" s="96"/>
      <c r="E227" s="96"/>
      <c r="F227" s="96"/>
      <c r="G227" s="97"/>
      <c r="H227" s="97"/>
      <c r="I227" s="100"/>
    </row>
    <row r="228" spans="2:9">
      <c r="C228" s="96"/>
      <c r="D228" s="96"/>
      <c r="E228" s="96"/>
      <c r="F228" s="96"/>
      <c r="G228" s="97"/>
      <c r="H228" s="97"/>
      <c r="I228" s="100"/>
    </row>
    <row r="229" spans="2:9">
      <c r="C229" s="96"/>
      <c r="D229" s="96"/>
      <c r="E229" s="96"/>
      <c r="F229" s="96"/>
      <c r="G229" s="97"/>
      <c r="H229" s="97"/>
      <c r="I229" s="100"/>
    </row>
    <row r="230" spans="2:9">
      <c r="C230" s="96"/>
      <c r="D230" s="96"/>
      <c r="E230" s="96"/>
      <c r="F230" s="96"/>
      <c r="G230" s="97"/>
      <c r="H230" s="97"/>
      <c r="I230" s="100"/>
    </row>
    <row r="231" spans="2:9">
      <c r="C231" s="96"/>
      <c r="D231" s="96"/>
      <c r="E231" s="96"/>
      <c r="F231" s="96"/>
      <c r="G231" s="97"/>
      <c r="H231" s="97"/>
      <c r="I231" s="96"/>
    </row>
    <row r="232" spans="2:9">
      <c r="C232" s="96"/>
      <c r="D232" s="96"/>
      <c r="E232" s="96"/>
      <c r="F232" s="96"/>
      <c r="G232" s="97"/>
      <c r="H232" s="97"/>
      <c r="I232" s="96"/>
    </row>
    <row r="233" spans="2:9">
      <c r="C233" s="96"/>
      <c r="D233" s="96"/>
      <c r="E233" s="96"/>
      <c r="F233" s="96"/>
      <c r="G233" s="97"/>
      <c r="H233" s="97"/>
      <c r="I233" s="96"/>
    </row>
    <row r="234" spans="2:9">
      <c r="C234" s="96"/>
      <c r="D234" s="96"/>
      <c r="E234" s="96"/>
      <c r="F234" s="96"/>
      <c r="G234" s="97"/>
      <c r="H234" s="97"/>
      <c r="I234" s="96"/>
    </row>
    <row r="235" spans="2:9">
      <c r="C235" s="96"/>
      <c r="D235" s="96"/>
      <c r="E235" s="96"/>
      <c r="F235" s="96"/>
      <c r="G235" s="97"/>
      <c r="H235" s="97"/>
      <c r="I235" s="100"/>
    </row>
    <row r="236" spans="2:9">
      <c r="C236" s="96"/>
      <c r="D236" s="96"/>
      <c r="E236" s="96"/>
      <c r="F236" s="96"/>
      <c r="G236" s="97"/>
      <c r="H236" s="97"/>
      <c r="I236" s="100"/>
    </row>
    <row r="237" spans="2:9">
      <c r="B237" s="90"/>
      <c r="C237" s="96"/>
      <c r="D237" s="96"/>
      <c r="E237" s="96"/>
      <c r="F237" s="96"/>
      <c r="G237" s="97"/>
      <c r="H237" s="97"/>
      <c r="I237" s="100"/>
    </row>
    <row r="238" spans="2:9">
      <c r="C238" s="96"/>
      <c r="D238" s="96"/>
      <c r="E238" s="96"/>
      <c r="F238" s="96"/>
      <c r="G238" s="97"/>
      <c r="H238" s="97"/>
      <c r="I238" s="100"/>
    </row>
    <row r="239" spans="2:9">
      <c r="C239" s="96"/>
      <c r="D239" s="96"/>
      <c r="E239" s="96"/>
      <c r="F239" s="96"/>
      <c r="G239" s="97"/>
      <c r="H239" s="97"/>
      <c r="I239" s="100"/>
    </row>
    <row r="240" spans="2:9">
      <c r="C240" s="96"/>
      <c r="D240" s="96"/>
      <c r="E240" s="96"/>
      <c r="F240" s="96"/>
      <c r="G240" s="97"/>
      <c r="H240" s="97"/>
      <c r="I240" s="100"/>
    </row>
    <row r="241" spans="2:9">
      <c r="C241" s="96"/>
      <c r="D241" s="96"/>
      <c r="E241" s="96"/>
      <c r="F241" s="96"/>
      <c r="G241" s="97"/>
      <c r="H241" s="97"/>
      <c r="I241" s="52"/>
    </row>
    <row r="242" spans="2:9">
      <c r="C242" s="96"/>
      <c r="D242" s="96"/>
      <c r="E242" s="96"/>
      <c r="F242" s="96"/>
      <c r="G242" s="97"/>
      <c r="H242" s="97"/>
    </row>
    <row r="243" spans="2:9">
      <c r="C243" s="96"/>
      <c r="D243" s="96"/>
      <c r="E243" s="96"/>
      <c r="F243" s="96"/>
      <c r="G243" s="97"/>
      <c r="H243" s="97"/>
    </row>
    <row r="244" spans="2:9">
      <c r="C244" s="96"/>
      <c r="D244" s="96"/>
      <c r="E244" s="96"/>
      <c r="F244" s="96"/>
      <c r="G244" s="97"/>
      <c r="H244" s="97"/>
    </row>
    <row r="245" spans="2:9">
      <c r="C245" s="96"/>
      <c r="D245" s="96"/>
      <c r="E245" s="96"/>
      <c r="F245" s="96"/>
      <c r="G245" s="97"/>
      <c r="H245" s="97"/>
    </row>
    <row r="246" spans="2:9">
      <c r="C246" s="96"/>
      <c r="D246" s="96"/>
      <c r="E246" s="96"/>
      <c r="F246" s="96"/>
      <c r="G246" s="97"/>
      <c r="H246" s="97"/>
    </row>
    <row r="247" spans="2:9">
      <c r="B247" s="90"/>
      <c r="C247" s="96"/>
      <c r="D247" s="96"/>
      <c r="E247" s="96"/>
      <c r="F247" s="96"/>
      <c r="G247" s="97"/>
      <c r="H247" s="97"/>
    </row>
    <row r="248" spans="2:9">
      <c r="C248" s="96"/>
      <c r="D248" s="96"/>
      <c r="E248" s="96"/>
      <c r="F248" s="100"/>
      <c r="G248" s="97"/>
      <c r="H248" s="97"/>
    </row>
    <row r="249" spans="2:9">
      <c r="C249" s="96"/>
      <c r="D249" s="96"/>
      <c r="E249" s="96"/>
      <c r="F249" s="96"/>
      <c r="G249" s="97"/>
      <c r="H249" s="97"/>
    </row>
    <row r="250" spans="2:9">
      <c r="C250" s="96"/>
      <c r="D250" s="96"/>
      <c r="E250" s="96"/>
      <c r="F250" s="96"/>
      <c r="G250" s="97"/>
      <c r="H250" s="97"/>
    </row>
    <row r="251" spans="2:9">
      <c r="C251" s="96"/>
      <c r="D251" s="96"/>
      <c r="E251" s="96"/>
      <c r="F251" s="96"/>
      <c r="G251" s="97"/>
      <c r="H251" s="97"/>
    </row>
    <row r="252" spans="2:9">
      <c r="C252" s="96"/>
      <c r="D252" s="96"/>
      <c r="E252" s="96"/>
      <c r="F252" s="96"/>
      <c r="G252" s="97"/>
      <c r="H252" s="97"/>
    </row>
    <row r="253" spans="2:9">
      <c r="C253" s="96"/>
      <c r="D253" s="96"/>
      <c r="E253" s="96"/>
      <c r="F253" s="96"/>
      <c r="G253" s="97"/>
      <c r="H253" s="97"/>
    </row>
    <row r="254" spans="2:9">
      <c r="C254" s="96"/>
      <c r="D254" s="96"/>
      <c r="E254" s="96"/>
      <c r="F254" s="96"/>
      <c r="G254" s="97"/>
      <c r="H254" s="97"/>
    </row>
    <row r="255" spans="2:9">
      <c r="B255" s="515"/>
      <c r="C255" s="515"/>
      <c r="D255" s="515"/>
      <c r="E255" s="515"/>
      <c r="F255" s="515"/>
      <c r="G255" s="515"/>
      <c r="H255" s="515"/>
    </row>
    <row r="256" spans="2:9">
      <c r="B256" s="5"/>
    </row>
    <row r="259" spans="2:8">
      <c r="B259" s="92"/>
      <c r="C259" s="92"/>
      <c r="D259" s="92"/>
      <c r="E259" s="92"/>
      <c r="F259" s="92"/>
      <c r="G259" s="92"/>
      <c r="H259" s="92"/>
    </row>
    <row r="260" spans="2:8">
      <c r="B260" s="92"/>
      <c r="C260" s="92"/>
      <c r="D260" s="92"/>
      <c r="E260" s="92"/>
      <c r="F260" s="92"/>
      <c r="G260" s="92"/>
      <c r="H260" s="92"/>
    </row>
    <row r="261" spans="2:8">
      <c r="B261" s="92"/>
      <c r="C261" s="92"/>
      <c r="D261" s="92"/>
      <c r="E261" s="92"/>
      <c r="F261" s="92"/>
      <c r="G261" s="92"/>
      <c r="H261" s="92"/>
    </row>
    <row r="262" spans="2:8">
      <c r="B262" s="92"/>
      <c r="C262" s="92"/>
      <c r="D262" s="92"/>
      <c r="E262" s="92"/>
      <c r="F262" s="92"/>
      <c r="G262" s="92"/>
      <c r="H262" s="92"/>
    </row>
    <row r="263" spans="2:8">
      <c r="B263" s="5"/>
      <c r="C263" s="5"/>
      <c r="D263" s="5"/>
      <c r="F263" s="97"/>
      <c r="G263" s="97"/>
      <c r="H263" s="97"/>
    </row>
    <row r="264" spans="2:8">
      <c r="B264" s="531"/>
      <c r="C264" s="92"/>
      <c r="D264" s="92"/>
      <c r="E264" s="92"/>
      <c r="F264" s="92"/>
      <c r="G264" s="92"/>
      <c r="H264" s="92"/>
    </row>
    <row r="265" spans="2:8">
      <c r="B265" s="531"/>
      <c r="C265" s="92"/>
      <c r="D265" s="92"/>
      <c r="E265" s="92"/>
      <c r="F265" s="94"/>
      <c r="G265" s="94"/>
      <c r="H265" s="94"/>
    </row>
    <row r="266" spans="2:8">
      <c r="B266" s="531"/>
      <c r="C266" s="92"/>
      <c r="D266" s="92"/>
      <c r="E266" s="92"/>
      <c r="F266" s="94"/>
      <c r="G266" s="94"/>
      <c r="H266" s="94"/>
    </row>
    <row r="267" spans="2:8">
      <c r="F267" s="97"/>
      <c r="G267" s="97"/>
      <c r="H267" s="97"/>
    </row>
    <row r="268" spans="2:8">
      <c r="B268" s="96"/>
      <c r="C268" s="96"/>
      <c r="D268" s="96"/>
      <c r="E268" s="96"/>
      <c r="F268" s="97"/>
      <c r="G268" s="97"/>
      <c r="H268" s="97"/>
    </row>
    <row r="269" spans="2:8">
      <c r="B269" s="96"/>
      <c r="C269" s="100"/>
      <c r="D269" s="100"/>
      <c r="E269" s="100"/>
      <c r="F269" s="97"/>
      <c r="G269" s="97"/>
      <c r="H269" s="97"/>
    </row>
    <row r="270" spans="2:8">
      <c r="B270" s="96"/>
      <c r="C270" s="96"/>
      <c r="D270" s="96"/>
      <c r="E270" s="96"/>
      <c r="F270" s="97"/>
      <c r="G270" s="97"/>
      <c r="H270" s="97"/>
    </row>
    <row r="271" spans="2:8">
      <c r="B271" s="96"/>
      <c r="C271" s="96"/>
      <c r="D271" s="96"/>
      <c r="E271" s="96"/>
      <c r="F271" s="97"/>
      <c r="G271" s="97"/>
      <c r="H271" s="97"/>
    </row>
    <row r="272" spans="2:8">
      <c r="B272" s="96"/>
      <c r="C272" s="96"/>
      <c r="D272" s="96"/>
      <c r="E272" s="96"/>
      <c r="F272" s="97"/>
      <c r="G272" s="97"/>
      <c r="H272" s="97"/>
    </row>
    <row r="273" spans="2:8">
      <c r="B273" s="96"/>
      <c r="C273" s="96"/>
      <c r="D273" s="96"/>
      <c r="E273" s="96"/>
      <c r="F273" s="97"/>
      <c r="G273" s="97"/>
      <c r="H273" s="97"/>
    </row>
    <row r="274" spans="2:8">
      <c r="B274" s="96"/>
      <c r="C274" s="100"/>
      <c r="D274" s="100"/>
      <c r="E274" s="100"/>
      <c r="F274" s="97"/>
      <c r="G274" s="97"/>
      <c r="H274" s="97"/>
    </row>
    <row r="275" spans="2:8">
      <c r="B275" s="96"/>
      <c r="C275" s="100"/>
      <c r="D275" s="100"/>
      <c r="E275" s="100"/>
      <c r="F275" s="97"/>
      <c r="G275" s="97"/>
      <c r="H275" s="97"/>
    </row>
    <row r="276" spans="2:8">
      <c r="B276" s="96"/>
      <c r="C276" s="96"/>
      <c r="D276" s="96"/>
      <c r="E276" s="96"/>
      <c r="F276" s="97"/>
      <c r="G276" s="97"/>
      <c r="H276" s="97"/>
    </row>
    <row r="277" spans="2:8">
      <c r="B277" s="96"/>
      <c r="C277" s="96"/>
      <c r="D277" s="96"/>
      <c r="E277" s="96"/>
      <c r="F277" s="97"/>
      <c r="G277" s="97"/>
      <c r="H277" s="97"/>
    </row>
    <row r="278" spans="2:8">
      <c r="B278" s="96"/>
      <c r="C278" s="96"/>
      <c r="D278" s="96"/>
      <c r="E278" s="96"/>
      <c r="F278" s="97"/>
      <c r="G278" s="97"/>
      <c r="H278" s="97"/>
    </row>
    <row r="279" spans="2:8">
      <c r="B279" s="96"/>
      <c r="C279" s="100"/>
      <c r="D279" s="100"/>
      <c r="E279" s="100"/>
      <c r="F279" s="97"/>
      <c r="G279" s="97"/>
      <c r="H279" s="97"/>
    </row>
    <row r="280" spans="2:8">
      <c r="B280" s="96"/>
      <c r="C280" s="96"/>
      <c r="D280" s="96"/>
      <c r="E280" s="96"/>
      <c r="F280" s="97"/>
      <c r="G280" s="97"/>
      <c r="H280" s="97"/>
    </row>
    <row r="281" spans="2:8">
      <c r="B281" s="96"/>
      <c r="C281" s="96"/>
      <c r="D281" s="96"/>
      <c r="E281" s="96"/>
      <c r="F281" s="97"/>
      <c r="G281" s="97"/>
      <c r="H281" s="97"/>
    </row>
    <row r="282" spans="2:8">
      <c r="B282" s="96"/>
      <c r="C282" s="96"/>
      <c r="D282" s="96"/>
      <c r="E282" s="96"/>
      <c r="F282" s="97"/>
      <c r="G282" s="97"/>
      <c r="H282" s="97"/>
    </row>
    <row r="283" spans="2:8">
      <c r="B283" s="96"/>
      <c r="C283" s="96"/>
      <c r="D283" s="96"/>
      <c r="E283" s="96"/>
      <c r="F283" s="97"/>
      <c r="G283" s="97"/>
      <c r="H283" s="97"/>
    </row>
    <row r="284" spans="2:8">
      <c r="B284" s="96"/>
      <c r="C284" s="96"/>
      <c r="D284" s="96"/>
      <c r="E284" s="96"/>
      <c r="F284" s="97"/>
      <c r="G284" s="97"/>
      <c r="H284" s="97"/>
    </row>
    <row r="285" spans="2:8">
      <c r="B285" s="96"/>
      <c r="C285" s="100"/>
      <c r="D285" s="100"/>
      <c r="E285" s="100"/>
      <c r="F285" s="97"/>
      <c r="G285" s="97"/>
      <c r="H285" s="97"/>
    </row>
    <row r="286" spans="2:8">
      <c r="B286" s="96"/>
      <c r="C286" s="96"/>
      <c r="D286" s="96"/>
      <c r="E286" s="96"/>
      <c r="F286" s="97"/>
      <c r="G286" s="97"/>
      <c r="H286" s="97"/>
    </row>
    <row r="287" spans="2:8">
      <c r="B287" s="96"/>
      <c r="C287" s="96"/>
      <c r="D287" s="96"/>
      <c r="E287" s="96"/>
      <c r="F287" s="97"/>
      <c r="G287" s="97"/>
      <c r="H287" s="97"/>
    </row>
    <row r="288" spans="2:8">
      <c r="B288" s="96"/>
      <c r="C288" s="96"/>
      <c r="D288" s="96"/>
      <c r="E288" s="96"/>
      <c r="F288" s="97"/>
      <c r="G288" s="97"/>
      <c r="H288" s="97"/>
    </row>
    <row r="289" spans="2:8">
      <c r="B289" s="96"/>
      <c r="C289" s="100"/>
      <c r="D289" s="100"/>
      <c r="E289" s="100"/>
      <c r="F289" s="97"/>
      <c r="G289" s="97"/>
      <c r="H289" s="97"/>
    </row>
    <row r="290" spans="2:8">
      <c r="B290" s="96"/>
      <c r="C290" s="96"/>
      <c r="D290" s="96"/>
      <c r="E290" s="96"/>
      <c r="F290" s="97"/>
      <c r="G290" s="97"/>
      <c r="H290" s="97"/>
    </row>
    <row r="291" spans="2:8">
      <c r="B291" s="96"/>
      <c r="C291" s="96"/>
      <c r="D291" s="96"/>
      <c r="E291" s="96"/>
      <c r="F291" s="97"/>
      <c r="G291" s="97"/>
      <c r="H291" s="97"/>
    </row>
    <row r="292" spans="2:8">
      <c r="B292" s="96"/>
      <c r="C292" s="96"/>
      <c r="D292" s="96"/>
      <c r="E292" s="96"/>
      <c r="F292" s="97"/>
      <c r="G292" s="97"/>
      <c r="H292" s="97"/>
    </row>
    <row r="293" spans="2:8">
      <c r="B293" s="96"/>
      <c r="C293" s="96"/>
      <c r="D293" s="96"/>
      <c r="E293" s="96"/>
      <c r="F293" s="97"/>
      <c r="G293" s="97"/>
      <c r="H293" s="97"/>
    </row>
    <row r="294" spans="2:8">
      <c r="B294" s="96"/>
      <c r="C294" s="96"/>
      <c r="D294" s="96"/>
      <c r="E294" s="96"/>
      <c r="F294" s="97"/>
      <c r="G294" s="97"/>
      <c r="H294" s="97"/>
    </row>
    <row r="295" spans="2:8">
      <c r="B295" s="96"/>
      <c r="C295" s="100"/>
      <c r="D295" s="100"/>
      <c r="E295" s="100"/>
      <c r="F295" s="97"/>
      <c r="G295" s="97"/>
      <c r="H295" s="97"/>
    </row>
    <row r="296" spans="2:8">
      <c r="B296" s="52"/>
      <c r="C296" s="52"/>
      <c r="D296" s="52"/>
      <c r="E296" s="52"/>
      <c r="F296" s="52"/>
      <c r="G296" s="52"/>
      <c r="H296" s="52"/>
    </row>
  </sheetData>
  <mergeCells count="51">
    <mergeCell ref="B2:K2"/>
    <mergeCell ref="B3:K3"/>
    <mergeCell ref="B4:B5"/>
    <mergeCell ref="C4:C5"/>
    <mergeCell ref="D4:D5"/>
    <mergeCell ref="B55:H55"/>
    <mergeCell ref="E4:K4"/>
    <mergeCell ref="B60:H60"/>
    <mergeCell ref="B13:J13"/>
    <mergeCell ref="B61:H61"/>
    <mergeCell ref="B62:H62"/>
    <mergeCell ref="B63:H63"/>
    <mergeCell ref="B64:H64"/>
    <mergeCell ref="B65:B67"/>
    <mergeCell ref="C65:C67"/>
    <mergeCell ref="E65:H65"/>
    <mergeCell ref="B95:H95"/>
    <mergeCell ref="B97:H97"/>
    <mergeCell ref="B98:H98"/>
    <mergeCell ref="B99:H99"/>
    <mergeCell ref="B100:H100"/>
    <mergeCell ref="B101:B103"/>
    <mergeCell ref="C101:C103"/>
    <mergeCell ref="E101:H101"/>
    <mergeCell ref="B182:H182"/>
    <mergeCell ref="B184:B186"/>
    <mergeCell ref="C184:C186"/>
    <mergeCell ref="B140:H140"/>
    <mergeCell ref="E184:H184"/>
    <mergeCell ref="B142:H142"/>
    <mergeCell ref="B143:H143"/>
    <mergeCell ref="B144:H144"/>
    <mergeCell ref="B145:H145"/>
    <mergeCell ref="B146:H146"/>
    <mergeCell ref="B148:B150"/>
    <mergeCell ref="C148:C150"/>
    <mergeCell ref="E148:H148"/>
    <mergeCell ref="B255:H255"/>
    <mergeCell ref="B264:B266"/>
    <mergeCell ref="B216:H216"/>
    <mergeCell ref="B218:H218"/>
    <mergeCell ref="B219:H219"/>
    <mergeCell ref="B220:H220"/>
    <mergeCell ref="B221:H221"/>
    <mergeCell ref="C222:C224"/>
    <mergeCell ref="E222:H222"/>
    <mergeCell ref="B175:H175"/>
    <mergeCell ref="B179:H179"/>
    <mergeCell ref="B180:H180"/>
    <mergeCell ref="B181:H181"/>
    <mergeCell ref="I210:I211"/>
  </mergeCells>
  <hyperlinks>
    <hyperlink ref="B3:J3" location="'Capitulo 3'!B28" display="Total de viviendas ocupadas por tipo de vivienda, según sistema de eliminación de basura. 2024." xr:uid="{00000000-0004-0000-1800-000000000000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M78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" defaultRowHeight="13.2"/>
  <cols>
    <col min="1" max="1" width="8.44140625" style="3" customWidth="1"/>
    <col min="2" max="2" width="20.33203125" style="3" customWidth="1"/>
    <col min="3" max="3" width="19.88671875" style="3" customWidth="1"/>
    <col min="4" max="4" width="17.44140625" style="3" bestFit="1" customWidth="1"/>
    <col min="5" max="5" width="17.5546875" style="3" customWidth="1"/>
    <col min="6" max="6" width="19.109375" style="3" customWidth="1"/>
    <col min="7" max="7" width="14.88671875" style="3" customWidth="1"/>
    <col min="8" max="8" width="14.44140625" style="3" bestFit="1" customWidth="1"/>
    <col min="9" max="11" width="11" style="3" customWidth="1"/>
    <col min="12" max="16384" width="11" style="3"/>
  </cols>
  <sheetData>
    <row r="1" spans="2:13" ht="14.4">
      <c r="B1" s="114"/>
      <c r="C1" s="10"/>
      <c r="D1" s="10"/>
      <c r="E1" s="10"/>
      <c r="F1" s="10"/>
      <c r="G1" s="10"/>
    </row>
    <row r="2" spans="2:13" ht="15">
      <c r="B2" s="454" t="s">
        <v>432</v>
      </c>
      <c r="C2" s="454"/>
      <c r="D2" s="454"/>
      <c r="E2" s="454"/>
      <c r="F2" s="454"/>
      <c r="G2" s="454"/>
    </row>
    <row r="3" spans="2:13" ht="43.5" customHeight="1" thickBot="1">
      <c r="B3" s="474" t="s">
        <v>1373</v>
      </c>
      <c r="C3" s="474"/>
      <c r="D3" s="474"/>
      <c r="E3" s="474"/>
      <c r="F3" s="474"/>
      <c r="G3" s="474"/>
    </row>
    <row r="4" spans="2:13" ht="22.5" customHeight="1" thickTop="1" thickBot="1">
      <c r="B4" s="486" t="s">
        <v>556</v>
      </c>
      <c r="C4" s="486" t="s">
        <v>291</v>
      </c>
      <c r="D4" s="451" t="s">
        <v>290</v>
      </c>
      <c r="E4" s="452"/>
      <c r="F4" s="452"/>
      <c r="G4" s="452"/>
    </row>
    <row r="5" spans="2:13" ht="31.5" customHeight="1" thickTop="1" thickBot="1">
      <c r="B5" s="507"/>
      <c r="C5" s="507"/>
      <c r="D5" s="300" t="s">
        <v>269</v>
      </c>
      <c r="E5" s="300" t="s">
        <v>270</v>
      </c>
      <c r="F5" s="300" t="s">
        <v>953</v>
      </c>
      <c r="G5" s="379" t="s">
        <v>161</v>
      </c>
    </row>
    <row r="6" spans="2:13" ht="16.2" thickTop="1" thickBot="1">
      <c r="B6" s="263" t="s">
        <v>103</v>
      </c>
      <c r="C6" s="243"/>
      <c r="D6" s="243"/>
      <c r="E6" s="243"/>
      <c r="F6" s="243"/>
      <c r="G6" s="243"/>
      <c r="H6" s="115"/>
    </row>
    <row r="7" spans="2:13" ht="16.2" thickTop="1" thickBot="1">
      <c r="B7" s="263"/>
      <c r="C7" s="243"/>
      <c r="D7" s="243"/>
      <c r="E7" s="243"/>
      <c r="F7" s="243"/>
      <c r="G7" s="243"/>
      <c r="H7" s="115"/>
    </row>
    <row r="8" spans="2:13" ht="14.4" thickTop="1" thickBot="1">
      <c r="B8" s="263" t="s">
        <v>120</v>
      </c>
      <c r="C8" s="385">
        <v>1808710</v>
      </c>
      <c r="D8" s="385">
        <v>452547</v>
      </c>
      <c r="E8" s="385">
        <v>1340610</v>
      </c>
      <c r="F8" s="385">
        <v>13240</v>
      </c>
      <c r="G8" s="385">
        <v>2313</v>
      </c>
      <c r="H8" s="179"/>
    </row>
    <row r="9" spans="2:13" ht="14.4" thickTop="1" thickBot="1">
      <c r="B9" s="263" t="s">
        <v>121</v>
      </c>
      <c r="C9" s="385">
        <v>5310201</v>
      </c>
      <c r="D9" s="385">
        <v>1306772</v>
      </c>
      <c r="E9" s="385">
        <v>3954025</v>
      </c>
      <c r="F9" s="385">
        <v>45413</v>
      </c>
      <c r="G9" s="385">
        <v>3991</v>
      </c>
      <c r="H9" s="179"/>
      <c r="I9" s="179"/>
      <c r="J9" s="179"/>
      <c r="K9" s="179"/>
      <c r="L9" s="179"/>
      <c r="M9" s="179"/>
    </row>
    <row r="10" spans="2:13" ht="14.4" thickTop="1" thickBot="1">
      <c r="B10" s="263"/>
      <c r="C10" s="385"/>
      <c r="D10" s="385"/>
      <c r="E10" s="385"/>
      <c r="F10" s="385"/>
      <c r="G10" s="385"/>
      <c r="H10" s="179"/>
      <c r="I10" s="179"/>
      <c r="J10" s="179"/>
      <c r="K10" s="179"/>
      <c r="L10" s="179"/>
      <c r="M10" s="179"/>
    </row>
    <row r="11" spans="2:13" ht="14.4" thickTop="1" thickBot="1">
      <c r="B11" s="263" t="s">
        <v>114</v>
      </c>
      <c r="C11" s="385"/>
      <c r="D11" s="385"/>
      <c r="E11" s="385"/>
      <c r="F11" s="385"/>
      <c r="G11" s="385"/>
      <c r="H11" s="179"/>
      <c r="I11" s="179"/>
      <c r="J11" s="179"/>
      <c r="K11" s="179"/>
      <c r="L11" s="179"/>
      <c r="M11" s="179"/>
    </row>
    <row r="12" spans="2:13" ht="14.4" thickTop="1" thickBot="1">
      <c r="B12" s="263"/>
      <c r="C12" s="385"/>
      <c r="D12" s="385"/>
      <c r="E12" s="385"/>
      <c r="F12" s="385"/>
      <c r="G12" s="385"/>
      <c r="H12" s="179"/>
      <c r="I12" s="179"/>
      <c r="J12" s="179"/>
      <c r="K12" s="179"/>
      <c r="L12" s="179"/>
      <c r="M12" s="179"/>
    </row>
    <row r="13" spans="2:13" ht="14.4" thickTop="1" thickBot="1">
      <c r="B13" s="263" t="s">
        <v>558</v>
      </c>
      <c r="C13" s="385"/>
      <c r="D13" s="385"/>
      <c r="E13" s="385"/>
      <c r="F13" s="385"/>
      <c r="G13" s="385"/>
      <c r="H13" s="179"/>
    </row>
    <row r="14" spans="2:13" ht="14.4" thickTop="1" thickBot="1">
      <c r="B14" s="263" t="s">
        <v>568</v>
      </c>
      <c r="C14" s="385">
        <v>1117999</v>
      </c>
      <c r="D14" s="385">
        <v>388721</v>
      </c>
      <c r="E14" s="385">
        <v>721573</v>
      </c>
      <c r="F14" s="385">
        <v>6438</v>
      </c>
      <c r="G14" s="385">
        <v>1267</v>
      </c>
      <c r="H14" s="179"/>
    </row>
    <row r="15" spans="2:13" ht="14.4" thickTop="1" thickBot="1">
      <c r="B15" s="263" t="s">
        <v>569</v>
      </c>
      <c r="C15" s="385">
        <v>3265951</v>
      </c>
      <c r="D15" s="385">
        <v>1106504</v>
      </c>
      <c r="E15" s="385">
        <v>2136757</v>
      </c>
      <c r="F15" s="385">
        <v>21265</v>
      </c>
      <c r="G15" s="385">
        <v>1425</v>
      </c>
      <c r="H15" s="179"/>
      <c r="I15" s="179"/>
      <c r="J15" s="179"/>
    </row>
    <row r="16" spans="2:13" ht="14.4" thickTop="1" thickBot="1">
      <c r="B16" s="263"/>
      <c r="C16" s="385"/>
      <c r="D16" s="385"/>
      <c r="E16" s="385"/>
      <c r="F16" s="385"/>
      <c r="G16" s="385"/>
      <c r="H16" s="179"/>
      <c r="I16" s="179"/>
      <c r="J16" s="179"/>
    </row>
    <row r="17" spans="2:8" ht="14.4" thickTop="1" thickBot="1">
      <c r="B17" s="263" t="s">
        <v>561</v>
      </c>
      <c r="C17" s="385"/>
      <c r="D17" s="385"/>
      <c r="E17" s="385"/>
      <c r="F17" s="385"/>
      <c r="G17" s="385"/>
      <c r="H17" s="179"/>
    </row>
    <row r="18" spans="2:8" ht="14.4" thickTop="1" thickBot="1">
      <c r="B18" s="263" t="s">
        <v>568</v>
      </c>
      <c r="C18" s="385">
        <v>136704</v>
      </c>
      <c r="D18" s="385">
        <v>7792</v>
      </c>
      <c r="E18" s="385">
        <v>126474</v>
      </c>
      <c r="F18" s="385">
        <v>1978</v>
      </c>
      <c r="G18" s="385">
        <v>460</v>
      </c>
      <c r="H18" s="179"/>
    </row>
    <row r="19" spans="2:8" ht="14.4" thickTop="1" thickBot="1">
      <c r="B19" s="263" t="s">
        <v>569</v>
      </c>
      <c r="C19" s="385">
        <v>415340</v>
      </c>
      <c r="D19" s="385">
        <v>26175</v>
      </c>
      <c r="E19" s="385">
        <v>380455</v>
      </c>
      <c r="F19" s="385">
        <v>7308</v>
      </c>
      <c r="G19" s="385">
        <v>1402</v>
      </c>
      <c r="H19" s="179"/>
    </row>
    <row r="20" spans="2:8" ht="14.4" thickTop="1" thickBot="1">
      <c r="B20" s="263"/>
      <c r="C20" s="385"/>
      <c r="D20" s="385"/>
      <c r="E20" s="385"/>
      <c r="F20" s="385"/>
      <c r="G20" s="385"/>
      <c r="H20" s="179"/>
    </row>
    <row r="21" spans="2:8" ht="14.4" thickTop="1" thickBot="1">
      <c r="B21" s="263" t="s">
        <v>562</v>
      </c>
      <c r="C21" s="385"/>
      <c r="D21" s="385"/>
      <c r="E21" s="385"/>
      <c r="F21" s="385"/>
      <c r="G21" s="385"/>
      <c r="H21" s="179"/>
    </row>
    <row r="22" spans="2:8" ht="14.4" thickTop="1" thickBot="1">
      <c r="B22" s="263" t="s">
        <v>568</v>
      </c>
      <c r="C22" s="385">
        <v>111200</v>
      </c>
      <c r="D22" s="385">
        <v>12262</v>
      </c>
      <c r="E22" s="385">
        <v>98030</v>
      </c>
      <c r="F22" s="385">
        <v>740</v>
      </c>
      <c r="G22" s="385">
        <v>168</v>
      </c>
      <c r="H22" s="179"/>
    </row>
    <row r="23" spans="2:8" ht="14.4" thickTop="1" thickBot="1">
      <c r="B23" s="263" t="s">
        <v>569</v>
      </c>
      <c r="C23" s="385">
        <v>320435</v>
      </c>
      <c r="D23" s="385">
        <v>41261</v>
      </c>
      <c r="E23" s="385">
        <v>276790</v>
      </c>
      <c r="F23" s="385">
        <v>2216</v>
      </c>
      <c r="G23" s="385">
        <v>168</v>
      </c>
      <c r="H23" s="179"/>
    </row>
    <row r="24" spans="2:8" ht="14.4" thickTop="1" thickBot="1">
      <c r="B24" s="263"/>
      <c r="C24" s="385"/>
      <c r="D24" s="385"/>
      <c r="E24" s="385"/>
      <c r="F24" s="385"/>
      <c r="G24" s="385"/>
      <c r="H24" s="179"/>
    </row>
    <row r="25" spans="2:8" ht="14.4" thickTop="1" thickBot="1">
      <c r="B25" s="263" t="s">
        <v>564</v>
      </c>
      <c r="C25" s="385"/>
      <c r="D25" s="385"/>
      <c r="E25" s="385"/>
      <c r="F25" s="385"/>
      <c r="G25" s="385"/>
      <c r="H25" s="179"/>
    </row>
    <row r="26" spans="2:8" ht="14.4" thickTop="1" thickBot="1">
      <c r="B26" s="263" t="s">
        <v>568</v>
      </c>
      <c r="C26" s="385">
        <v>135705</v>
      </c>
      <c r="D26" s="385">
        <v>10205</v>
      </c>
      <c r="E26" s="385">
        <v>124398</v>
      </c>
      <c r="F26" s="385">
        <v>1102</v>
      </c>
      <c r="G26" s="385">
        <v>0</v>
      </c>
      <c r="H26" s="179"/>
    </row>
    <row r="27" spans="2:8" ht="14.4" thickTop="1" thickBot="1">
      <c r="B27" s="263" t="s">
        <v>569</v>
      </c>
      <c r="C27" s="385">
        <v>377088</v>
      </c>
      <c r="D27" s="385">
        <v>25989</v>
      </c>
      <c r="E27" s="385">
        <v>346875</v>
      </c>
      <c r="F27" s="385">
        <v>4224</v>
      </c>
      <c r="G27" s="385">
        <v>0</v>
      </c>
      <c r="H27" s="179"/>
    </row>
    <row r="28" spans="2:8" ht="14.4" thickTop="1" thickBot="1">
      <c r="B28" s="263"/>
      <c r="C28" s="385"/>
      <c r="D28" s="385"/>
      <c r="E28" s="385"/>
      <c r="F28" s="385"/>
      <c r="G28" s="385"/>
      <c r="H28" s="179"/>
    </row>
    <row r="29" spans="2:8" ht="14.4" thickTop="1" thickBot="1">
      <c r="B29" s="263" t="s">
        <v>565</v>
      </c>
      <c r="C29" s="385"/>
      <c r="D29" s="385"/>
      <c r="E29" s="385"/>
      <c r="F29" s="385"/>
      <c r="G29" s="385"/>
      <c r="H29" s="179"/>
    </row>
    <row r="30" spans="2:8" ht="14.4" thickTop="1" thickBot="1">
      <c r="B30" s="263" t="s">
        <v>568</v>
      </c>
      <c r="C30" s="385">
        <v>157677</v>
      </c>
      <c r="D30" s="385">
        <v>25237</v>
      </c>
      <c r="E30" s="385">
        <v>130405</v>
      </c>
      <c r="F30" s="385">
        <v>1617</v>
      </c>
      <c r="G30" s="385">
        <v>418</v>
      </c>
      <c r="H30" s="179"/>
    </row>
    <row r="31" spans="2:8" ht="14.4" thickTop="1" thickBot="1">
      <c r="B31" s="263" t="s">
        <v>569</v>
      </c>
      <c r="C31" s="385">
        <v>479565</v>
      </c>
      <c r="D31" s="385">
        <v>79137</v>
      </c>
      <c r="E31" s="385">
        <v>393960</v>
      </c>
      <c r="F31" s="385">
        <v>5472</v>
      </c>
      <c r="G31" s="385">
        <v>996</v>
      </c>
      <c r="H31" s="179"/>
    </row>
    <row r="32" spans="2:8" ht="14.4" thickTop="1" thickBot="1">
      <c r="B32" s="263"/>
      <c r="C32" s="385"/>
      <c r="D32" s="385"/>
      <c r="E32" s="385"/>
      <c r="F32" s="385"/>
      <c r="G32" s="385"/>
      <c r="H32" s="179"/>
    </row>
    <row r="33" spans="2:10" ht="14.4" thickTop="1" thickBot="1">
      <c r="B33" s="263" t="s">
        <v>566</v>
      </c>
      <c r="C33" s="385"/>
      <c r="D33" s="385"/>
      <c r="E33" s="385"/>
      <c r="F33" s="385"/>
      <c r="G33" s="385"/>
      <c r="H33" s="179"/>
    </row>
    <row r="34" spans="2:10" ht="14.4" thickTop="1" thickBot="1">
      <c r="B34" s="263" t="s">
        <v>568</v>
      </c>
      <c r="C34" s="385">
        <v>149425</v>
      </c>
      <c r="D34" s="385">
        <v>8330</v>
      </c>
      <c r="E34" s="385">
        <v>139730</v>
      </c>
      <c r="F34" s="385">
        <v>1365</v>
      </c>
      <c r="G34" s="385">
        <v>0</v>
      </c>
      <c r="H34" s="179"/>
    </row>
    <row r="35" spans="2:10" ht="14.4" thickTop="1" thickBot="1">
      <c r="B35" s="263" t="s">
        <v>569</v>
      </c>
      <c r="C35" s="385">
        <v>451822</v>
      </c>
      <c r="D35" s="385">
        <v>27706</v>
      </c>
      <c r="E35" s="385">
        <v>419188</v>
      </c>
      <c r="F35" s="385">
        <v>4928</v>
      </c>
      <c r="G35" s="385">
        <v>0</v>
      </c>
      <c r="H35" s="179"/>
    </row>
    <row r="36" spans="2:10" ht="13.8" thickTop="1">
      <c r="B36" s="284"/>
      <c r="C36" s="384"/>
      <c r="D36" s="384"/>
      <c r="E36" s="384"/>
      <c r="F36" s="384"/>
      <c r="G36" s="384"/>
      <c r="H36" s="179"/>
    </row>
    <row r="37" spans="2:10">
      <c r="B37" s="284" t="s">
        <v>519</v>
      </c>
      <c r="C37" s="384"/>
      <c r="D37" s="384"/>
      <c r="E37" s="384"/>
      <c r="F37" s="384"/>
      <c r="G37" s="384"/>
      <c r="H37" s="179"/>
    </row>
    <row r="38" spans="2:10">
      <c r="B38" s="284"/>
      <c r="C38" s="384"/>
      <c r="D38" s="384"/>
      <c r="E38" s="384"/>
      <c r="F38" s="384"/>
      <c r="G38" s="384"/>
      <c r="H38" s="179"/>
    </row>
    <row r="39" spans="2:10" ht="13.8" thickBot="1">
      <c r="B39" s="284" t="s">
        <v>584</v>
      </c>
      <c r="C39" s="384"/>
      <c r="D39" s="384"/>
      <c r="E39" s="384"/>
      <c r="F39" s="384"/>
      <c r="G39" s="384"/>
      <c r="H39" s="179"/>
    </row>
    <row r="40" spans="2:10" ht="14.4" thickTop="1" thickBot="1">
      <c r="B40" s="263" t="s">
        <v>568</v>
      </c>
      <c r="C40" s="384">
        <v>1311182</v>
      </c>
      <c r="D40" s="385">
        <v>416748</v>
      </c>
      <c r="E40" s="385">
        <v>886385</v>
      </c>
      <c r="F40" s="385">
        <v>6167</v>
      </c>
      <c r="G40" s="385">
        <v>1882</v>
      </c>
      <c r="H40" s="179"/>
    </row>
    <row r="41" spans="2:10" ht="14.4" thickTop="1" thickBot="1">
      <c r="B41" s="263" t="s">
        <v>569</v>
      </c>
      <c r="C41" s="384">
        <v>3843217</v>
      </c>
      <c r="D41" s="385">
        <v>1199492</v>
      </c>
      <c r="E41" s="385">
        <v>2618818</v>
      </c>
      <c r="F41" s="385">
        <v>21833</v>
      </c>
      <c r="G41" s="385">
        <v>3074</v>
      </c>
      <c r="H41" s="179"/>
    </row>
    <row r="42" spans="2:10" ht="13.8" thickTop="1">
      <c r="B42" s="284"/>
      <c r="C42" s="384"/>
      <c r="D42" s="384"/>
      <c r="E42" s="384"/>
      <c r="F42" s="384"/>
      <c r="G42" s="384"/>
      <c r="H42" s="179"/>
    </row>
    <row r="43" spans="2:10" ht="13.8" thickBot="1">
      <c r="B43" s="284" t="s">
        <v>567</v>
      </c>
      <c r="C43" s="384"/>
      <c r="D43" s="384"/>
      <c r="E43" s="384"/>
      <c r="F43" s="384"/>
      <c r="G43" s="384"/>
      <c r="H43" s="179"/>
    </row>
    <row r="44" spans="2:10" ht="14.4" thickTop="1" thickBot="1">
      <c r="B44" s="263" t="s">
        <v>568</v>
      </c>
      <c r="C44" s="384">
        <v>497528</v>
      </c>
      <c r="D44" s="385">
        <v>35799</v>
      </c>
      <c r="E44" s="385">
        <v>454225</v>
      </c>
      <c r="F44" s="385">
        <v>7073</v>
      </c>
      <c r="G44" s="385">
        <v>431</v>
      </c>
      <c r="H44" s="179"/>
    </row>
    <row r="45" spans="2:10" ht="14.4" thickTop="1" thickBot="1">
      <c r="B45" s="263" t="s">
        <v>569</v>
      </c>
      <c r="C45" s="384">
        <v>1466984</v>
      </c>
      <c r="D45" s="385">
        <v>107280</v>
      </c>
      <c r="E45" s="385">
        <v>1335207</v>
      </c>
      <c r="F45" s="385">
        <v>23580</v>
      </c>
      <c r="G45" s="385">
        <v>917</v>
      </c>
      <c r="H45" s="179"/>
    </row>
    <row r="46" spans="2:10" ht="16.2" thickTop="1" thickBot="1">
      <c r="B46" s="293"/>
      <c r="C46" s="312"/>
      <c r="D46" s="312"/>
      <c r="E46" s="312"/>
      <c r="F46" s="312"/>
      <c r="G46" s="312"/>
      <c r="H46" s="115"/>
    </row>
    <row r="47" spans="2:10" ht="14.4" thickTop="1" thickBot="1">
      <c r="B47" s="461" t="s">
        <v>1358</v>
      </c>
      <c r="C47" s="462"/>
      <c r="D47" s="462"/>
      <c r="E47" s="462"/>
      <c r="F47" s="462"/>
      <c r="G47" s="462"/>
      <c r="H47" s="78"/>
      <c r="I47" s="78"/>
      <c r="J47" s="78"/>
    </row>
    <row r="48" spans="2:10" ht="15.6" thickTop="1">
      <c r="B48" s="468" t="s">
        <v>952</v>
      </c>
      <c r="C48" s="468"/>
      <c r="D48" s="468"/>
      <c r="E48" s="468"/>
      <c r="F48" s="468"/>
      <c r="G48" s="468"/>
      <c r="H48" s="6"/>
    </row>
    <row r="49" spans="2:8" ht="15">
      <c r="H49" s="6"/>
    </row>
    <row r="50" spans="2:8" ht="19.5" customHeight="1">
      <c r="C50" s="179"/>
      <c r="D50" s="179"/>
      <c r="E50" s="179"/>
      <c r="F50" s="179"/>
      <c r="G50" s="179"/>
    </row>
    <row r="51" spans="2:8" ht="28.5" customHeight="1">
      <c r="C51" s="96"/>
      <c r="D51" s="96"/>
      <c r="E51" s="96"/>
      <c r="F51" s="96"/>
      <c r="G51" s="96"/>
    </row>
    <row r="52" spans="2:8" ht="19.5" customHeight="1">
      <c r="C52" s="96"/>
      <c r="D52" s="96"/>
      <c r="E52" s="96"/>
      <c r="F52" s="96"/>
      <c r="G52" s="96"/>
    </row>
    <row r="53" spans="2:8" ht="15.6">
      <c r="B53" s="535"/>
      <c r="C53" s="536"/>
      <c r="D53" s="536"/>
      <c r="E53" s="536"/>
    </row>
    <row r="54" spans="2:8">
      <c r="B54" s="183"/>
      <c r="C54" s="183"/>
      <c r="D54" s="183"/>
      <c r="E54" s="183"/>
      <c r="G54" s="183"/>
    </row>
    <row r="56" spans="2:8" ht="15">
      <c r="B56" s="6"/>
      <c r="C56" s="6"/>
      <c r="D56" s="6"/>
      <c r="E56" s="6"/>
      <c r="G56" s="6"/>
    </row>
    <row r="57" spans="2:8" ht="15">
      <c r="B57" s="6"/>
      <c r="C57" s="49"/>
      <c r="D57" s="49"/>
      <c r="E57" s="49"/>
      <c r="F57" s="49"/>
      <c r="G57" s="49"/>
    </row>
    <row r="58" spans="2:8" ht="25.5" customHeight="1">
      <c r="B58" s="6"/>
      <c r="C58" s="49"/>
      <c r="D58" s="49"/>
      <c r="E58" s="49"/>
      <c r="F58" s="49"/>
      <c r="G58" s="49"/>
    </row>
    <row r="59" spans="2:8" ht="15">
      <c r="B59" s="6"/>
      <c r="C59" s="6"/>
      <c r="D59" s="6"/>
      <c r="E59" s="6"/>
      <c r="G59" s="6"/>
    </row>
    <row r="60" spans="2:8" ht="15">
      <c r="B60" s="69"/>
      <c r="C60" s="69"/>
      <c r="D60" s="69"/>
      <c r="E60" s="69"/>
      <c r="G60" s="69"/>
    </row>
    <row r="61" spans="2:8" ht="15">
      <c r="B61" s="116"/>
      <c r="C61" s="6"/>
      <c r="D61" s="6"/>
      <c r="E61" s="6"/>
      <c r="G61" s="6"/>
    </row>
    <row r="62" spans="2:8" ht="15">
      <c r="B62" s="116"/>
      <c r="C62" s="73"/>
      <c r="D62" s="73"/>
      <c r="E62" s="73"/>
      <c r="G62" s="73"/>
    </row>
    <row r="63" spans="2:8" ht="15">
      <c r="B63" s="116"/>
      <c r="C63" s="74"/>
      <c r="D63" s="74"/>
      <c r="E63" s="74"/>
      <c r="G63" s="74"/>
    </row>
    <row r="64" spans="2:8" ht="15">
      <c r="B64" s="116"/>
      <c r="C64" s="74"/>
      <c r="D64" s="74"/>
      <c r="E64" s="74"/>
      <c r="G64" s="74"/>
    </row>
    <row r="65" spans="2:7" ht="15">
      <c r="B65" s="116"/>
      <c r="C65" s="74"/>
      <c r="D65" s="74"/>
      <c r="E65" s="74"/>
      <c r="G65" s="74"/>
    </row>
    <row r="66" spans="2:7" ht="15">
      <c r="B66" s="116"/>
      <c r="C66" s="74"/>
      <c r="D66" s="74"/>
      <c r="E66" s="74"/>
      <c r="G66" s="74"/>
    </row>
    <row r="67" spans="2:7" ht="15">
      <c r="B67" s="116"/>
      <c r="C67" s="118"/>
      <c r="D67" s="117"/>
      <c r="E67" s="117"/>
      <c r="G67" s="117"/>
    </row>
    <row r="68" spans="2:7" ht="15">
      <c r="B68" s="116"/>
      <c r="C68" s="74"/>
      <c r="D68" s="74"/>
      <c r="E68" s="74"/>
      <c r="G68" s="74"/>
    </row>
    <row r="69" spans="2:7" ht="15">
      <c r="B69" s="116"/>
      <c r="C69" s="74"/>
      <c r="D69" s="74"/>
      <c r="E69" s="74"/>
      <c r="G69" s="74"/>
    </row>
    <row r="70" spans="2:7" ht="15">
      <c r="B70" s="116"/>
      <c r="C70" s="74"/>
      <c r="D70" s="74"/>
      <c r="E70" s="74"/>
      <c r="G70" s="74"/>
    </row>
    <row r="71" spans="2:7" ht="15">
      <c r="B71" s="116"/>
      <c r="C71" s="74"/>
      <c r="D71" s="74"/>
      <c r="E71" s="74"/>
      <c r="G71" s="74"/>
    </row>
    <row r="72" spans="2:7" ht="15">
      <c r="B72" s="116"/>
      <c r="C72" s="118"/>
      <c r="D72" s="117"/>
      <c r="E72" s="117"/>
      <c r="G72" s="117"/>
    </row>
    <row r="73" spans="2:7" ht="15">
      <c r="B73" s="116"/>
      <c r="C73" s="74"/>
      <c r="D73" s="74"/>
      <c r="E73" s="74"/>
      <c r="G73" s="74"/>
    </row>
    <row r="74" spans="2:7" ht="15">
      <c r="B74" s="116"/>
      <c r="C74" s="74"/>
      <c r="D74" s="74"/>
      <c r="E74" s="74"/>
      <c r="G74" s="74"/>
    </row>
    <row r="75" spans="2:7" ht="15">
      <c r="B75" s="116"/>
      <c r="C75" s="74"/>
      <c r="D75" s="74"/>
      <c r="E75" s="74"/>
      <c r="G75" s="74"/>
    </row>
    <row r="76" spans="2:7" ht="15">
      <c r="B76" s="116"/>
      <c r="C76" s="74"/>
      <c r="D76" s="74"/>
      <c r="E76" s="74"/>
      <c r="G76" s="74"/>
    </row>
    <row r="77" spans="2:7" ht="15.6">
      <c r="B77" s="535"/>
      <c r="C77" s="536"/>
      <c r="D77" s="536"/>
      <c r="E77" s="536"/>
    </row>
    <row r="78" spans="2:7">
      <c r="B78" s="537"/>
      <c r="C78" s="537"/>
      <c r="D78" s="537"/>
      <c r="E78" s="537"/>
      <c r="F78" s="537"/>
      <c r="G78" s="537"/>
    </row>
  </sheetData>
  <mergeCells count="10">
    <mergeCell ref="B2:G2"/>
    <mergeCell ref="B3:G3"/>
    <mergeCell ref="B4:B5"/>
    <mergeCell ref="C4:C5"/>
    <mergeCell ref="D4:G4"/>
    <mergeCell ref="B77:E77"/>
    <mergeCell ref="B78:G78"/>
    <mergeCell ref="B53:E53"/>
    <mergeCell ref="B47:G47"/>
    <mergeCell ref="B48:G48"/>
  </mergeCells>
  <hyperlinks>
    <hyperlink ref="B3:G3" location="'Capitulo 3'!B29" display="Viviendas ocupadas y total de ocupantes por sistema de disposición de excretas, según región y zona. 2024." xr:uid="{00000000-0004-0000-1900-000000000000}"/>
  </hyperlinks>
  <pageMargins left="0.75" right="0.75" top="1" bottom="1" header="0" footer="0"/>
  <pageSetup orientation="landscape" horizontalDpi="180" verticalDpi="18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4"/>
  <sheetViews>
    <sheetView showGridLines="0" zoomScaleNormal="100" workbookViewId="0">
      <pane ySplit="7" topLeftCell="A8" activePane="bottomLeft" state="frozen"/>
      <selection pane="bottomLeft" activeCell="B4" sqref="B4:B7"/>
    </sheetView>
  </sheetViews>
  <sheetFormatPr baseColWidth="10" defaultColWidth="31.6640625" defaultRowHeight="13.2"/>
  <cols>
    <col min="1" max="1" width="13.33203125" style="3" customWidth="1"/>
    <col min="2" max="2" width="34.109375" style="3" customWidth="1"/>
    <col min="3" max="3" width="20.6640625" style="3" customWidth="1"/>
    <col min="4" max="4" width="16.88671875" style="3" bestFit="1" customWidth="1"/>
    <col min="5" max="6" width="16.88671875" style="3" customWidth="1"/>
    <col min="7" max="8" width="15.88671875" style="3" customWidth="1"/>
    <col min="9" max="10" width="19.33203125" style="3" customWidth="1"/>
    <col min="11" max="11" width="28.6640625" style="3" customWidth="1"/>
    <col min="12" max="12" width="12.88671875" style="3" customWidth="1"/>
    <col min="13" max="13" width="15.5546875" style="3" customWidth="1"/>
    <col min="14" max="14" width="16.33203125" style="3" customWidth="1"/>
    <col min="15" max="15" width="11.88671875" style="3" customWidth="1"/>
    <col min="16" max="16" width="11" style="3" customWidth="1"/>
    <col min="17" max="17" width="15" style="3" customWidth="1"/>
    <col min="18" max="18" width="14.6640625" style="3" customWidth="1"/>
    <col min="19" max="19" width="13" style="3" customWidth="1"/>
    <col min="20" max="20" width="14.109375" style="3" customWidth="1"/>
    <col min="21" max="16384" width="31.6640625" style="3"/>
  </cols>
  <sheetData>
    <row r="1" spans="2:11" ht="15">
      <c r="B1" s="68"/>
      <c r="C1" s="69"/>
      <c r="D1" s="69"/>
      <c r="E1" s="69"/>
      <c r="F1" s="69"/>
      <c r="G1" s="69"/>
      <c r="H1" s="69"/>
      <c r="I1" s="103"/>
      <c r="J1" s="103"/>
      <c r="K1" s="103"/>
    </row>
    <row r="2" spans="2:11" ht="15">
      <c r="B2" s="454" t="s">
        <v>433</v>
      </c>
      <c r="C2" s="454"/>
      <c r="D2" s="454"/>
      <c r="E2" s="454"/>
      <c r="F2" s="454"/>
      <c r="G2" s="454"/>
      <c r="H2" s="454"/>
      <c r="I2" s="454"/>
      <c r="J2" s="454"/>
      <c r="K2" s="454"/>
    </row>
    <row r="3" spans="2:11" ht="30.75" customHeight="1" thickBot="1">
      <c r="B3" s="474" t="s">
        <v>1372</v>
      </c>
      <c r="C3" s="474"/>
      <c r="D3" s="474"/>
      <c r="E3" s="474"/>
      <c r="F3" s="474"/>
      <c r="G3" s="474"/>
      <c r="H3" s="474"/>
      <c r="I3" s="474"/>
      <c r="J3" s="474"/>
      <c r="K3" s="474"/>
    </row>
    <row r="4" spans="2:11" ht="24" customHeight="1" thickTop="1" thickBot="1">
      <c r="B4" s="476" t="s">
        <v>163</v>
      </c>
      <c r="C4" s="546" t="s">
        <v>4</v>
      </c>
      <c r="D4" s="547"/>
      <c r="E4" s="542" t="s">
        <v>162</v>
      </c>
      <c r="F4" s="550"/>
      <c r="G4" s="550"/>
      <c r="H4" s="550"/>
      <c r="I4" s="550"/>
      <c r="J4" s="550"/>
      <c r="K4" s="543"/>
    </row>
    <row r="5" spans="2:11" ht="42" customHeight="1" thickTop="1" thickBot="1">
      <c r="B5" s="551"/>
      <c r="C5" s="548"/>
      <c r="D5" s="549"/>
      <c r="E5" s="542" t="s">
        <v>166</v>
      </c>
      <c r="F5" s="543"/>
      <c r="G5" s="542" t="s">
        <v>165</v>
      </c>
      <c r="H5" s="543"/>
      <c r="I5" s="542" t="s">
        <v>164</v>
      </c>
      <c r="J5" s="543"/>
      <c r="K5" s="469" t="s">
        <v>167</v>
      </c>
    </row>
    <row r="6" spans="2:11" ht="12.75" customHeight="1" thickTop="1">
      <c r="B6" s="551"/>
      <c r="C6" s="544" t="s">
        <v>168</v>
      </c>
      <c r="D6" s="544" t="s">
        <v>133</v>
      </c>
      <c r="E6" s="544" t="s">
        <v>131</v>
      </c>
      <c r="F6" s="544" t="s">
        <v>133</v>
      </c>
      <c r="G6" s="544" t="s">
        <v>131</v>
      </c>
      <c r="H6" s="544" t="s">
        <v>133</v>
      </c>
      <c r="I6" s="544" t="s">
        <v>131</v>
      </c>
      <c r="J6" s="544" t="s">
        <v>133</v>
      </c>
      <c r="K6" s="524"/>
    </row>
    <row r="7" spans="2:11" ht="28.5" customHeight="1" thickBot="1">
      <c r="B7" s="477"/>
      <c r="C7" s="545"/>
      <c r="D7" s="545"/>
      <c r="E7" s="545"/>
      <c r="F7" s="545"/>
      <c r="G7" s="545"/>
      <c r="H7" s="545"/>
      <c r="I7" s="545"/>
      <c r="J7" s="545"/>
      <c r="K7" s="470"/>
    </row>
    <row r="8" spans="2:11" ht="28.5" customHeight="1" thickTop="1" thickBot="1">
      <c r="B8" s="263" t="s">
        <v>103</v>
      </c>
      <c r="C8" s="385">
        <v>1808710</v>
      </c>
      <c r="D8" s="385">
        <v>5310201</v>
      </c>
      <c r="E8" s="385">
        <v>1689330</v>
      </c>
      <c r="F8" s="385">
        <v>4947239</v>
      </c>
      <c r="G8" s="385">
        <v>106660</v>
      </c>
      <c r="H8" s="385">
        <v>325142</v>
      </c>
      <c r="I8" s="385">
        <v>12720</v>
      </c>
      <c r="J8" s="385">
        <v>37820</v>
      </c>
      <c r="K8" s="271">
        <f>+(G8+I8)/$C$8</f>
        <v>6.6002841804379916E-2</v>
      </c>
    </row>
    <row r="9" spans="2:11" ht="14.4" thickTop="1" thickBot="1">
      <c r="B9" s="263" t="s">
        <v>169</v>
      </c>
      <c r="C9" s="385">
        <v>1201399</v>
      </c>
      <c r="D9" s="385">
        <v>3462081</v>
      </c>
      <c r="E9" s="385">
        <v>1122104</v>
      </c>
      <c r="F9" s="385">
        <v>3224159</v>
      </c>
      <c r="G9" s="385">
        <v>72768</v>
      </c>
      <c r="H9" s="385">
        <v>218799</v>
      </c>
      <c r="I9" s="385">
        <v>6527</v>
      </c>
      <c r="J9" s="385">
        <v>19123</v>
      </c>
      <c r="K9" s="271">
        <f t="shared" ref="K9:K13" si="0">+(G9+I9)/$C$8</f>
        <v>4.3840637802632816E-2</v>
      </c>
    </row>
    <row r="10" spans="2:11" ht="14.4" thickTop="1" thickBot="1">
      <c r="B10" s="263" t="s">
        <v>170</v>
      </c>
      <c r="C10" s="385">
        <v>124183</v>
      </c>
      <c r="D10" s="385">
        <v>402309</v>
      </c>
      <c r="E10" s="385">
        <v>120893</v>
      </c>
      <c r="F10" s="385">
        <v>390888</v>
      </c>
      <c r="G10" s="385">
        <v>2590</v>
      </c>
      <c r="H10" s="385">
        <v>9530</v>
      </c>
      <c r="I10" s="385">
        <v>700</v>
      </c>
      <c r="J10" s="385">
        <v>1891</v>
      </c>
      <c r="K10" s="271">
        <f t="shared" si="0"/>
        <v>1.8189759552388167E-3</v>
      </c>
    </row>
    <row r="11" spans="2:11" ht="14.4" thickTop="1" thickBot="1">
      <c r="B11" s="263" t="s">
        <v>171</v>
      </c>
      <c r="C11" s="385">
        <v>340310</v>
      </c>
      <c r="D11" s="385">
        <v>1012426</v>
      </c>
      <c r="E11" s="385">
        <v>329610</v>
      </c>
      <c r="F11" s="385">
        <v>982158</v>
      </c>
      <c r="G11" s="385">
        <v>9371</v>
      </c>
      <c r="H11" s="385">
        <v>27878</v>
      </c>
      <c r="I11" s="385">
        <v>1329</v>
      </c>
      <c r="J11" s="385">
        <v>2390</v>
      </c>
      <c r="K11" s="271">
        <f t="shared" si="0"/>
        <v>5.9158184562478231E-3</v>
      </c>
    </row>
    <row r="12" spans="2:11" ht="14.4" thickTop="1" thickBot="1">
      <c r="B12" s="263" t="s">
        <v>172</v>
      </c>
      <c r="C12" s="385">
        <v>20611</v>
      </c>
      <c r="D12" s="385">
        <v>70810</v>
      </c>
      <c r="E12" s="385">
        <v>14388</v>
      </c>
      <c r="F12" s="385">
        <v>49648</v>
      </c>
      <c r="G12" s="385">
        <v>3231</v>
      </c>
      <c r="H12" s="385">
        <v>10096</v>
      </c>
      <c r="I12" s="385">
        <v>2992</v>
      </c>
      <c r="J12" s="385">
        <v>11066</v>
      </c>
      <c r="K12" s="271">
        <f t="shared" si="0"/>
        <v>3.4405736685261873E-3</v>
      </c>
    </row>
    <row r="13" spans="2:11" ht="14.4" thickTop="1" thickBot="1">
      <c r="B13" s="263" t="s">
        <v>401</v>
      </c>
      <c r="C13" s="385">
        <v>122207</v>
      </c>
      <c r="D13" s="385">
        <v>362575</v>
      </c>
      <c r="E13" s="385">
        <v>102335</v>
      </c>
      <c r="F13" s="385">
        <v>300386</v>
      </c>
      <c r="G13" s="385">
        <v>18700</v>
      </c>
      <c r="H13" s="385">
        <v>58839</v>
      </c>
      <c r="I13" s="385">
        <v>1172</v>
      </c>
      <c r="J13" s="385">
        <v>3350</v>
      </c>
      <c r="K13" s="271">
        <f t="shared" si="0"/>
        <v>1.0986835921734274E-2</v>
      </c>
    </row>
    <row r="14" spans="2:11" ht="15" thickTop="1" thickBot="1">
      <c r="B14" s="293"/>
      <c r="C14" s="288"/>
      <c r="D14" s="288"/>
      <c r="E14" s="288"/>
      <c r="F14" s="288"/>
      <c r="G14" s="288"/>
      <c r="H14" s="288"/>
      <c r="I14" s="288"/>
      <c r="J14" s="288"/>
      <c r="K14" s="228"/>
    </row>
    <row r="15" spans="2:11" ht="14.4" thickTop="1" thickBot="1">
      <c r="B15" s="458" t="s">
        <v>1358</v>
      </c>
      <c r="C15" s="459"/>
      <c r="D15" s="459"/>
      <c r="E15" s="459"/>
      <c r="F15" s="459"/>
      <c r="G15" s="459"/>
      <c r="H15" s="459"/>
      <c r="I15" s="459"/>
      <c r="J15" s="459"/>
      <c r="K15" s="459"/>
    </row>
    <row r="16" spans="2:11" ht="15" thickTop="1">
      <c r="B16" s="1"/>
      <c r="C16" s="1"/>
      <c r="D16" s="378"/>
      <c r="E16" s="378"/>
      <c r="F16" s="378"/>
      <c r="G16" s="182"/>
      <c r="H16" s="182"/>
      <c r="I16" s="182"/>
      <c r="J16" s="182"/>
      <c r="K16" s="79"/>
    </row>
    <row r="17" spans="1:13" ht="14.4">
      <c r="C17" s="96"/>
      <c r="D17" s="96"/>
      <c r="E17" s="96"/>
      <c r="F17" s="96"/>
      <c r="G17" s="96"/>
      <c r="H17" s="96"/>
      <c r="I17" s="96"/>
      <c r="J17" s="96"/>
      <c r="K17" s="79"/>
    </row>
    <row r="18" spans="1:13" ht="14.4">
      <c r="G18" s="47"/>
      <c r="H18" s="47"/>
      <c r="I18" s="47"/>
      <c r="J18" s="47"/>
      <c r="K18" s="79"/>
      <c r="L18" s="47"/>
      <c r="M18" s="47"/>
    </row>
    <row r="19" spans="1:13" ht="16.5" customHeight="1" thickBot="1">
      <c r="A19" s="540"/>
      <c r="B19" s="541"/>
      <c r="C19" s="538"/>
      <c r="D19" s="539"/>
      <c r="E19" s="539"/>
      <c r="F19" s="539"/>
      <c r="G19" s="380"/>
      <c r="K19" s="79"/>
    </row>
    <row r="20" spans="1:13" ht="15.6" thickTop="1" thickBot="1">
      <c r="B20" s="263"/>
      <c r="C20" s="47"/>
      <c r="D20" s="47"/>
      <c r="E20" s="47"/>
      <c r="G20" s="243"/>
      <c r="H20" s="47"/>
      <c r="I20" s="47"/>
      <c r="J20" s="47"/>
      <c r="K20" s="79"/>
    </row>
    <row r="21" spans="1:13" ht="15.6" thickTop="1" thickBot="1">
      <c r="B21" s="263"/>
      <c r="G21" s="243"/>
      <c r="K21" s="79"/>
    </row>
    <row r="22" spans="1:13" ht="15.6" thickTop="1" thickBot="1">
      <c r="B22" s="263"/>
      <c r="C22" s="243"/>
      <c r="G22" s="243"/>
      <c r="K22" s="79"/>
    </row>
    <row r="23" spans="1:13" ht="15.6" thickTop="1" thickBot="1">
      <c r="B23" s="263"/>
      <c r="C23" s="243"/>
      <c r="G23" s="243"/>
      <c r="K23" s="79"/>
    </row>
    <row r="24" spans="1:13" ht="15" thickTop="1">
      <c r="K24" s="79"/>
    </row>
  </sheetData>
  <mergeCells count="21">
    <mergeCell ref="B2:K2"/>
    <mergeCell ref="B3:K3"/>
    <mergeCell ref="B4:B7"/>
    <mergeCell ref="C6:C7"/>
    <mergeCell ref="D6:D7"/>
    <mergeCell ref="E6:E7"/>
    <mergeCell ref="F6:F7"/>
    <mergeCell ref="E5:F5"/>
    <mergeCell ref="C19:D19"/>
    <mergeCell ref="E19:F19"/>
    <mergeCell ref="A19:B19"/>
    <mergeCell ref="B15:K15"/>
    <mergeCell ref="K5:K7"/>
    <mergeCell ref="I5:J5"/>
    <mergeCell ref="G6:G7"/>
    <mergeCell ref="C4:D5"/>
    <mergeCell ref="H6:H7"/>
    <mergeCell ref="G5:H5"/>
    <mergeCell ref="I6:I7"/>
    <mergeCell ref="J6:J7"/>
    <mergeCell ref="E4:K4"/>
  </mergeCells>
  <hyperlinks>
    <hyperlink ref="B3:K3" location="'Capitulo 3'!B30" display="Viviendas ocupadas y número de ocupantes por disponibilidad de servicios básicos, según tipo de tenencia de la vivienda. 2018." xr:uid="{00000000-0004-0000-1A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Q65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50.44140625" style="3" customWidth="1"/>
    <col min="3" max="3" width="24.6640625" style="3" customWidth="1"/>
    <col min="4" max="4" width="16" style="3" customWidth="1"/>
    <col min="5" max="5" width="19" style="3" customWidth="1"/>
    <col min="6" max="6" width="18.109375" style="3" customWidth="1"/>
    <col min="7" max="7" width="15.88671875" style="3" customWidth="1"/>
    <col min="8" max="8" width="16.6640625" style="3" customWidth="1"/>
    <col min="9" max="9" width="17.21875" style="3" customWidth="1"/>
    <col min="10" max="16" width="11.44140625" style="3" customWidth="1"/>
  </cols>
  <sheetData>
    <row r="2" spans="2:17" ht="15">
      <c r="B2" s="454" t="s">
        <v>431</v>
      </c>
      <c r="C2" s="454"/>
      <c r="D2" s="454"/>
      <c r="E2" s="454"/>
      <c r="F2" s="454"/>
      <c r="G2" s="454"/>
      <c r="H2" s="454"/>
      <c r="I2" s="454"/>
    </row>
    <row r="3" spans="2:17" ht="16.5" customHeight="1" thickBot="1">
      <c r="B3" s="474" t="s">
        <v>1376</v>
      </c>
      <c r="C3" s="474"/>
      <c r="D3" s="474"/>
      <c r="E3" s="474"/>
      <c r="F3" s="474"/>
      <c r="G3" s="474"/>
      <c r="H3" s="474"/>
      <c r="I3" s="474"/>
    </row>
    <row r="4" spans="2:17" ht="14.4" thickTop="1" thickBot="1">
      <c r="B4" s="486" t="s">
        <v>302</v>
      </c>
      <c r="C4" s="486" t="s">
        <v>4</v>
      </c>
      <c r="D4" s="451" t="s">
        <v>123</v>
      </c>
      <c r="E4" s="452"/>
      <c r="F4" s="452"/>
      <c r="G4" s="452"/>
      <c r="H4" s="452"/>
      <c r="I4" s="453"/>
    </row>
    <row r="5" spans="2:17" ht="51.6" thickTop="1" thickBot="1">
      <c r="B5" s="493"/>
      <c r="C5" s="493"/>
      <c r="D5" s="300" t="s">
        <v>152</v>
      </c>
      <c r="E5" s="300" t="s">
        <v>124</v>
      </c>
      <c r="F5" s="300" t="s">
        <v>125</v>
      </c>
      <c r="G5" s="300" t="s">
        <v>160</v>
      </c>
      <c r="H5" s="300" t="s">
        <v>127</v>
      </c>
      <c r="I5" s="300" t="s">
        <v>1375</v>
      </c>
    </row>
    <row r="6" spans="2:17" ht="14.4" thickTop="1" thickBot="1">
      <c r="B6" s="263" t="s">
        <v>138</v>
      </c>
      <c r="C6" s="385">
        <v>1117999</v>
      </c>
      <c r="D6" s="385">
        <v>38429</v>
      </c>
      <c r="E6" s="385">
        <v>401619</v>
      </c>
      <c r="F6" s="385">
        <v>622237</v>
      </c>
      <c r="G6" s="385">
        <v>52449</v>
      </c>
      <c r="H6" s="385">
        <v>1365</v>
      </c>
      <c r="I6" s="385">
        <v>1900</v>
      </c>
    </row>
    <row r="7" spans="2:17" ht="14.4" thickTop="1" thickBot="1">
      <c r="B7" s="263" t="s">
        <v>169</v>
      </c>
      <c r="C7" s="385">
        <v>719908</v>
      </c>
      <c r="D7" s="385">
        <v>18558</v>
      </c>
      <c r="E7" s="385">
        <v>291303</v>
      </c>
      <c r="F7" s="385">
        <v>396248</v>
      </c>
      <c r="G7" s="385">
        <v>13213</v>
      </c>
      <c r="H7" s="385">
        <v>0</v>
      </c>
      <c r="I7" s="385">
        <v>586</v>
      </c>
    </row>
    <row r="8" spans="2:17" ht="14.4" thickTop="1" thickBot="1">
      <c r="B8" s="263" t="s">
        <v>170</v>
      </c>
      <c r="C8" s="385">
        <v>96233</v>
      </c>
      <c r="D8" s="385">
        <v>6928</v>
      </c>
      <c r="E8" s="385">
        <v>28722</v>
      </c>
      <c r="F8" s="385">
        <v>57785</v>
      </c>
      <c r="G8" s="385">
        <v>2798</v>
      </c>
      <c r="H8" s="385">
        <v>0</v>
      </c>
      <c r="I8" s="385">
        <v>0</v>
      </c>
    </row>
    <row r="9" spans="2:17" ht="14.4" thickTop="1" thickBot="1">
      <c r="B9" s="263" t="s">
        <v>171</v>
      </c>
      <c r="C9" s="385">
        <v>242770</v>
      </c>
      <c r="D9" s="385">
        <v>12314</v>
      </c>
      <c r="E9" s="385">
        <v>60265</v>
      </c>
      <c r="F9" s="385">
        <v>134637</v>
      </c>
      <c r="G9" s="385">
        <v>34189</v>
      </c>
      <c r="H9" s="385">
        <v>1365</v>
      </c>
      <c r="I9" s="385">
        <v>0</v>
      </c>
    </row>
    <row r="10" spans="2:17" ht="14.4" thickTop="1" thickBot="1">
      <c r="B10" s="263" t="s">
        <v>172</v>
      </c>
      <c r="C10" s="385">
        <v>11290</v>
      </c>
      <c r="D10" s="385">
        <v>0</v>
      </c>
      <c r="E10" s="385">
        <v>1357</v>
      </c>
      <c r="F10" s="385">
        <v>8619</v>
      </c>
      <c r="G10" s="385">
        <v>0</v>
      </c>
      <c r="H10" s="385">
        <v>0</v>
      </c>
      <c r="I10" s="385">
        <v>1314</v>
      </c>
    </row>
    <row r="11" spans="2:17" ht="14.4" thickTop="1" thickBot="1">
      <c r="B11" s="263" t="s">
        <v>173</v>
      </c>
      <c r="C11" s="385">
        <v>47798</v>
      </c>
      <c r="D11" s="385">
        <v>629</v>
      </c>
      <c r="E11" s="385">
        <v>19972</v>
      </c>
      <c r="F11" s="385">
        <v>24948</v>
      </c>
      <c r="G11" s="385">
        <v>2249</v>
      </c>
      <c r="H11" s="385">
        <v>0</v>
      </c>
      <c r="I11" s="385">
        <v>0</v>
      </c>
    </row>
    <row r="12" spans="2:17" ht="14.4" thickTop="1" thickBot="1">
      <c r="B12" s="263"/>
      <c r="C12" s="385"/>
      <c r="D12" s="385"/>
      <c r="E12" s="385"/>
      <c r="F12" s="385"/>
      <c r="G12" s="385"/>
      <c r="H12" s="385"/>
      <c r="I12" s="385"/>
    </row>
    <row r="13" spans="2:17" ht="14.4" thickTop="1" thickBot="1">
      <c r="B13" s="263" t="s">
        <v>116</v>
      </c>
      <c r="C13" s="385">
        <v>136704</v>
      </c>
      <c r="D13" s="385">
        <v>294</v>
      </c>
      <c r="E13" s="385">
        <v>121253</v>
      </c>
      <c r="F13" s="385">
        <v>13129</v>
      </c>
      <c r="G13" s="385">
        <v>1521</v>
      </c>
      <c r="H13" s="385">
        <v>0</v>
      </c>
      <c r="I13" s="385">
        <v>507</v>
      </c>
      <c r="J13" s="119"/>
      <c r="K13" s="119"/>
    </row>
    <row r="14" spans="2:17" ht="14.4" thickTop="1" thickBot="1">
      <c r="B14" s="263" t="s">
        <v>169</v>
      </c>
      <c r="C14" s="385">
        <v>103964</v>
      </c>
      <c r="D14" s="385">
        <v>294</v>
      </c>
      <c r="E14" s="385">
        <v>93621</v>
      </c>
      <c r="F14" s="385">
        <v>9542</v>
      </c>
      <c r="G14" s="385">
        <v>0</v>
      </c>
      <c r="H14" s="385">
        <v>0</v>
      </c>
      <c r="I14" s="385">
        <v>507</v>
      </c>
      <c r="J14" s="121"/>
      <c r="K14" s="122"/>
      <c r="L14" s="122"/>
      <c r="M14" s="122"/>
      <c r="N14" s="122"/>
      <c r="O14" s="122"/>
      <c r="P14" s="122"/>
      <c r="Q14" s="122"/>
    </row>
    <row r="15" spans="2:17" ht="14.4" thickTop="1" thickBot="1">
      <c r="B15" s="263" t="s">
        <v>170</v>
      </c>
      <c r="C15" s="385">
        <v>4263</v>
      </c>
      <c r="D15" s="385">
        <v>0</v>
      </c>
      <c r="E15" s="385">
        <v>4263</v>
      </c>
      <c r="F15" s="385">
        <v>0</v>
      </c>
      <c r="G15" s="385">
        <v>0</v>
      </c>
      <c r="H15" s="385">
        <v>0</v>
      </c>
      <c r="I15" s="385">
        <v>0</v>
      </c>
      <c r="J15" s="121"/>
    </row>
    <row r="16" spans="2:17" ht="14.4" thickTop="1" thickBot="1">
      <c r="B16" s="263" t="s">
        <v>171</v>
      </c>
      <c r="C16" s="385">
        <v>15075</v>
      </c>
      <c r="D16" s="385">
        <v>0</v>
      </c>
      <c r="E16" s="385">
        <v>11740</v>
      </c>
      <c r="F16" s="385">
        <v>1934</v>
      </c>
      <c r="G16" s="385">
        <v>1401</v>
      </c>
      <c r="H16" s="385">
        <v>0</v>
      </c>
      <c r="I16" s="385">
        <v>0</v>
      </c>
      <c r="J16" s="121"/>
    </row>
    <row r="17" spans="2:10" ht="14.4" thickTop="1" thickBot="1">
      <c r="B17" s="263" t="s">
        <v>172</v>
      </c>
      <c r="C17" s="385">
        <v>1253</v>
      </c>
      <c r="D17" s="385">
        <v>0</v>
      </c>
      <c r="E17" s="385">
        <v>475</v>
      </c>
      <c r="F17" s="385">
        <v>778</v>
      </c>
      <c r="G17" s="385">
        <v>0</v>
      </c>
      <c r="H17" s="385">
        <v>0</v>
      </c>
      <c r="I17" s="385">
        <v>0</v>
      </c>
      <c r="J17" s="121"/>
    </row>
    <row r="18" spans="2:10" ht="14.4" thickTop="1" thickBot="1">
      <c r="B18" s="263" t="s">
        <v>173</v>
      </c>
      <c r="C18" s="385">
        <v>12149</v>
      </c>
      <c r="D18" s="385">
        <v>0</v>
      </c>
      <c r="E18" s="385">
        <v>11154</v>
      </c>
      <c r="F18" s="385">
        <v>875</v>
      </c>
      <c r="G18" s="385">
        <v>120</v>
      </c>
      <c r="H18" s="385">
        <v>0</v>
      </c>
      <c r="I18" s="385">
        <v>0</v>
      </c>
      <c r="J18" s="121"/>
    </row>
    <row r="19" spans="2:10" ht="14.4" thickTop="1" thickBot="1">
      <c r="B19" s="263"/>
      <c r="C19" s="385"/>
      <c r="D19" s="385"/>
      <c r="E19" s="385"/>
      <c r="F19" s="385"/>
      <c r="G19" s="385"/>
      <c r="H19" s="385"/>
      <c r="I19" s="385"/>
      <c r="J19" s="121"/>
    </row>
    <row r="20" spans="2:10" ht="14.4" thickTop="1" thickBot="1">
      <c r="B20" s="263" t="s">
        <v>117</v>
      </c>
      <c r="C20" s="385">
        <v>111200</v>
      </c>
      <c r="D20" s="385">
        <v>281</v>
      </c>
      <c r="E20" s="385">
        <v>90809</v>
      </c>
      <c r="F20" s="385">
        <v>16937</v>
      </c>
      <c r="G20" s="385">
        <v>2309</v>
      </c>
      <c r="H20" s="385">
        <v>696</v>
      </c>
      <c r="I20" s="385">
        <v>168</v>
      </c>
      <c r="J20" s="121"/>
    </row>
    <row r="21" spans="2:10" ht="14.4" thickTop="1" thickBot="1">
      <c r="B21" s="263" t="s">
        <v>169</v>
      </c>
      <c r="C21" s="385">
        <v>73546</v>
      </c>
      <c r="D21" s="385">
        <v>150</v>
      </c>
      <c r="E21" s="385">
        <v>62313</v>
      </c>
      <c r="F21" s="385">
        <v>10478</v>
      </c>
      <c r="G21" s="385">
        <v>437</v>
      </c>
      <c r="H21" s="385">
        <v>0</v>
      </c>
      <c r="I21" s="385">
        <v>0</v>
      </c>
      <c r="J21" s="121"/>
    </row>
    <row r="22" spans="2:10" ht="14.4" thickTop="1" thickBot="1">
      <c r="B22" s="263" t="s">
        <v>170</v>
      </c>
      <c r="C22" s="385">
        <v>3173</v>
      </c>
      <c r="D22" s="385">
        <v>0</v>
      </c>
      <c r="E22" s="385">
        <v>2660</v>
      </c>
      <c r="F22" s="385">
        <v>513</v>
      </c>
      <c r="G22" s="385">
        <v>0</v>
      </c>
      <c r="H22" s="385">
        <v>0</v>
      </c>
      <c r="I22" s="385">
        <v>0</v>
      </c>
      <c r="J22" s="121"/>
    </row>
    <row r="23" spans="2:10" ht="14.4" thickTop="1" thickBot="1">
      <c r="B23" s="263" t="s">
        <v>171</v>
      </c>
      <c r="C23" s="385">
        <v>18344</v>
      </c>
      <c r="D23" s="385">
        <v>0</v>
      </c>
      <c r="E23" s="385">
        <v>11913</v>
      </c>
      <c r="F23" s="385">
        <v>4431</v>
      </c>
      <c r="G23" s="385">
        <v>1304</v>
      </c>
      <c r="H23" s="385">
        <v>696</v>
      </c>
      <c r="I23" s="385">
        <v>0</v>
      </c>
      <c r="J23" s="121"/>
    </row>
    <row r="24" spans="2:10" ht="14.4" thickTop="1" thickBot="1">
      <c r="B24" s="263" t="s">
        <v>172</v>
      </c>
      <c r="C24" s="385">
        <v>3345</v>
      </c>
      <c r="D24" s="385">
        <v>0</v>
      </c>
      <c r="E24" s="385">
        <v>3085</v>
      </c>
      <c r="F24" s="385">
        <v>260</v>
      </c>
      <c r="G24" s="385">
        <v>0</v>
      </c>
      <c r="H24" s="385">
        <v>0</v>
      </c>
      <c r="I24" s="385">
        <v>0</v>
      </c>
      <c r="J24" s="121"/>
    </row>
    <row r="25" spans="2:10" ht="14.4" thickTop="1" thickBot="1">
      <c r="B25" s="263" t="s">
        <v>173</v>
      </c>
      <c r="C25" s="385">
        <v>12792</v>
      </c>
      <c r="D25" s="385">
        <v>131</v>
      </c>
      <c r="E25" s="385">
        <v>10838</v>
      </c>
      <c r="F25" s="385">
        <v>1255</v>
      </c>
      <c r="G25" s="385">
        <v>568</v>
      </c>
      <c r="H25" s="385">
        <v>0</v>
      </c>
      <c r="I25" s="385">
        <v>0</v>
      </c>
      <c r="J25" s="121"/>
    </row>
    <row r="26" spans="2:10" ht="14.4" thickTop="1" thickBot="1">
      <c r="B26" s="263"/>
      <c r="C26" s="385"/>
      <c r="D26" s="385"/>
      <c r="E26" s="385"/>
      <c r="F26" s="385"/>
      <c r="G26" s="385"/>
      <c r="H26" s="385"/>
      <c r="I26" s="385"/>
      <c r="J26" s="121"/>
    </row>
    <row r="27" spans="2:10" ht="14.4" thickTop="1" thickBot="1">
      <c r="B27" s="263" t="s">
        <v>118</v>
      </c>
      <c r="C27" s="385">
        <v>135705</v>
      </c>
      <c r="D27" s="385">
        <v>255</v>
      </c>
      <c r="E27" s="385">
        <v>128816</v>
      </c>
      <c r="F27" s="385">
        <v>5457</v>
      </c>
      <c r="G27" s="385">
        <v>1177</v>
      </c>
      <c r="H27" s="385">
        <v>0</v>
      </c>
      <c r="I27" s="385">
        <v>0</v>
      </c>
      <c r="J27" s="121"/>
    </row>
    <row r="28" spans="2:10" ht="14.4" thickTop="1" thickBot="1">
      <c r="B28" s="263" t="s">
        <v>169</v>
      </c>
      <c r="C28" s="385">
        <v>100788</v>
      </c>
      <c r="D28" s="385">
        <v>255</v>
      </c>
      <c r="E28" s="385">
        <v>96302</v>
      </c>
      <c r="F28" s="385">
        <v>3992</v>
      </c>
      <c r="G28" s="385">
        <v>239</v>
      </c>
      <c r="H28" s="385">
        <v>0</v>
      </c>
      <c r="I28" s="385">
        <v>0</v>
      </c>
      <c r="J28" s="121"/>
    </row>
    <row r="29" spans="2:10" ht="14.4" thickTop="1" thickBot="1">
      <c r="B29" s="263" t="s">
        <v>170</v>
      </c>
      <c r="C29" s="385">
        <v>4730</v>
      </c>
      <c r="D29" s="385">
        <v>0</v>
      </c>
      <c r="E29" s="385">
        <v>4730</v>
      </c>
      <c r="F29" s="385">
        <v>0</v>
      </c>
      <c r="G29" s="385">
        <v>0</v>
      </c>
      <c r="H29" s="385">
        <v>0</v>
      </c>
      <c r="I29" s="385">
        <v>0</v>
      </c>
      <c r="J29" s="121"/>
    </row>
    <row r="30" spans="2:10" ht="14.4" thickTop="1" thickBot="1">
      <c r="B30" s="263" t="s">
        <v>171</v>
      </c>
      <c r="C30" s="385">
        <v>15523</v>
      </c>
      <c r="D30" s="385">
        <v>0</v>
      </c>
      <c r="E30" s="385">
        <v>13917</v>
      </c>
      <c r="F30" s="385">
        <v>850</v>
      </c>
      <c r="G30" s="385">
        <v>756</v>
      </c>
      <c r="H30" s="385">
        <v>0</v>
      </c>
      <c r="I30" s="385">
        <v>0</v>
      </c>
      <c r="J30" s="121"/>
    </row>
    <row r="31" spans="2:10" ht="14.4" thickTop="1" thickBot="1">
      <c r="B31" s="263" t="s">
        <v>172</v>
      </c>
      <c r="C31" s="385">
        <v>699</v>
      </c>
      <c r="D31" s="385">
        <v>0</v>
      </c>
      <c r="E31" s="385">
        <v>577</v>
      </c>
      <c r="F31" s="385">
        <v>122</v>
      </c>
      <c r="G31" s="385">
        <v>0</v>
      </c>
      <c r="H31" s="385">
        <v>0</v>
      </c>
      <c r="I31" s="385">
        <v>0</v>
      </c>
      <c r="J31" s="121"/>
    </row>
    <row r="32" spans="2:10" ht="14.4" thickTop="1" thickBot="1">
      <c r="B32" s="263" t="s">
        <v>173</v>
      </c>
      <c r="C32" s="385">
        <v>13965</v>
      </c>
      <c r="D32" s="385">
        <v>0</v>
      </c>
      <c r="E32" s="385">
        <v>13290</v>
      </c>
      <c r="F32" s="385">
        <v>493</v>
      </c>
      <c r="G32" s="385">
        <v>182</v>
      </c>
      <c r="H32" s="385">
        <v>0</v>
      </c>
      <c r="I32" s="385">
        <v>0</v>
      </c>
      <c r="J32" s="121"/>
    </row>
    <row r="33" spans="2:10" ht="14.4" thickTop="1" thickBot="1">
      <c r="B33" s="263"/>
      <c r="C33" s="385"/>
      <c r="D33" s="385"/>
      <c r="E33" s="385"/>
      <c r="F33" s="385"/>
      <c r="G33" s="385"/>
      <c r="H33" s="385"/>
      <c r="I33" s="385"/>
      <c r="J33" s="121"/>
    </row>
    <row r="34" spans="2:10" ht="14.4" thickTop="1" thickBot="1">
      <c r="B34" s="263" t="s">
        <v>266</v>
      </c>
      <c r="C34" s="385">
        <v>157677</v>
      </c>
      <c r="D34" s="385">
        <v>494</v>
      </c>
      <c r="E34" s="385">
        <v>134081</v>
      </c>
      <c r="F34" s="385">
        <v>21229</v>
      </c>
      <c r="G34" s="385">
        <v>1728</v>
      </c>
      <c r="H34" s="385">
        <v>145</v>
      </c>
      <c r="I34" s="385">
        <v>0</v>
      </c>
      <c r="J34" s="121"/>
    </row>
    <row r="35" spans="2:10" ht="14.4" thickTop="1" thickBot="1">
      <c r="B35" s="263" t="s">
        <v>169</v>
      </c>
      <c r="C35" s="385">
        <v>108277</v>
      </c>
      <c r="D35" s="385">
        <v>494</v>
      </c>
      <c r="E35" s="385">
        <v>93132</v>
      </c>
      <c r="F35" s="385">
        <v>14464</v>
      </c>
      <c r="G35" s="385">
        <v>187</v>
      </c>
      <c r="H35" s="385">
        <v>0</v>
      </c>
      <c r="I35" s="385">
        <v>0</v>
      </c>
      <c r="J35" s="121"/>
    </row>
    <row r="36" spans="2:10" ht="14.4" thickTop="1" thickBot="1">
      <c r="B36" s="263" t="s">
        <v>170</v>
      </c>
      <c r="C36" s="385">
        <v>5639</v>
      </c>
      <c r="D36" s="385">
        <v>0</v>
      </c>
      <c r="E36" s="385">
        <v>4399</v>
      </c>
      <c r="F36" s="385">
        <v>1240</v>
      </c>
      <c r="G36" s="385">
        <v>0</v>
      </c>
      <c r="H36" s="385">
        <v>0</v>
      </c>
      <c r="I36" s="385">
        <v>0</v>
      </c>
      <c r="J36" s="121"/>
    </row>
    <row r="37" spans="2:10" ht="14.4" thickTop="1" thickBot="1">
      <c r="B37" s="263" t="s">
        <v>171</v>
      </c>
      <c r="C37" s="385">
        <v>24253</v>
      </c>
      <c r="D37" s="385">
        <v>0</v>
      </c>
      <c r="E37" s="385">
        <v>18406</v>
      </c>
      <c r="F37" s="385">
        <v>4161</v>
      </c>
      <c r="G37" s="385">
        <v>1541</v>
      </c>
      <c r="H37" s="385">
        <v>145</v>
      </c>
      <c r="I37" s="385">
        <v>0</v>
      </c>
      <c r="J37" s="121"/>
    </row>
    <row r="38" spans="2:10" ht="14.4" thickTop="1" thickBot="1">
      <c r="B38" s="263" t="s">
        <v>172</v>
      </c>
      <c r="C38" s="385">
        <v>2349</v>
      </c>
      <c r="D38" s="385">
        <v>0</v>
      </c>
      <c r="E38" s="385">
        <v>2220</v>
      </c>
      <c r="F38" s="385">
        <v>129</v>
      </c>
      <c r="G38" s="385">
        <v>0</v>
      </c>
      <c r="H38" s="385">
        <v>0</v>
      </c>
      <c r="I38" s="385">
        <v>0</v>
      </c>
      <c r="J38" s="121"/>
    </row>
    <row r="39" spans="2:10" ht="14.4" thickTop="1" thickBot="1">
      <c r="B39" s="263" t="s">
        <v>173</v>
      </c>
      <c r="C39" s="385">
        <v>17159</v>
      </c>
      <c r="D39" s="385">
        <v>0</v>
      </c>
      <c r="E39" s="385">
        <v>15924</v>
      </c>
      <c r="F39" s="385">
        <v>1235</v>
      </c>
      <c r="G39" s="385">
        <v>0</v>
      </c>
      <c r="H39" s="385">
        <v>0</v>
      </c>
      <c r="I39" s="385">
        <v>0</v>
      </c>
      <c r="J39" s="121"/>
    </row>
    <row r="40" spans="2:10" ht="14.4" thickTop="1" thickBot="1">
      <c r="B40" s="263"/>
      <c r="C40" s="393"/>
      <c r="D40" s="393"/>
      <c r="E40" s="393"/>
      <c r="F40" s="393"/>
      <c r="G40" s="393"/>
      <c r="H40" s="393"/>
      <c r="I40" s="393"/>
      <c r="J40" s="121"/>
    </row>
    <row r="41" spans="2:10" ht="14.4" thickTop="1" thickBot="1">
      <c r="B41" s="263" t="s">
        <v>119</v>
      </c>
      <c r="C41" s="393">
        <v>149425</v>
      </c>
      <c r="D41" s="393">
        <v>188</v>
      </c>
      <c r="E41" s="393">
        <v>129083</v>
      </c>
      <c r="F41" s="393">
        <v>19821</v>
      </c>
      <c r="G41" s="393">
        <v>173</v>
      </c>
      <c r="H41" s="393">
        <v>0</v>
      </c>
      <c r="I41" s="393">
        <v>0</v>
      </c>
      <c r="J41" s="121"/>
    </row>
    <row r="42" spans="2:10" ht="14.4" thickTop="1" thickBot="1">
      <c r="B42" s="263" t="s">
        <v>169</v>
      </c>
      <c r="C42" s="393">
        <v>94916</v>
      </c>
      <c r="D42" s="385">
        <v>0</v>
      </c>
      <c r="E42" s="393">
        <v>83549</v>
      </c>
      <c r="F42" s="393">
        <v>11207</v>
      </c>
      <c r="G42" s="393">
        <v>0</v>
      </c>
      <c r="H42" s="393">
        <v>0</v>
      </c>
      <c r="I42" s="393">
        <v>0</v>
      </c>
      <c r="J42" s="121"/>
    </row>
    <row r="43" spans="2:10" ht="14.4" thickTop="1" thickBot="1">
      <c r="B43" s="263" t="s">
        <v>170</v>
      </c>
      <c r="C43" s="393">
        <v>10145</v>
      </c>
      <c r="D43" s="385">
        <v>0</v>
      </c>
      <c r="E43" s="385">
        <v>9699</v>
      </c>
      <c r="F43" s="385">
        <v>446</v>
      </c>
      <c r="G43" s="385">
        <v>0</v>
      </c>
      <c r="H43" s="385">
        <v>0</v>
      </c>
      <c r="I43" s="385">
        <v>0</v>
      </c>
      <c r="J43" s="121"/>
    </row>
    <row r="44" spans="2:10" ht="14.4" thickTop="1" thickBot="1">
      <c r="B44" s="263" t="s">
        <v>171</v>
      </c>
      <c r="C44" s="393">
        <v>24345</v>
      </c>
      <c r="D44" s="385">
        <v>188</v>
      </c>
      <c r="E44" s="385">
        <v>18652</v>
      </c>
      <c r="F44" s="385">
        <v>5332</v>
      </c>
      <c r="G44" s="385">
        <v>173</v>
      </c>
      <c r="H44" s="385">
        <v>0</v>
      </c>
      <c r="I44" s="385">
        <v>0</v>
      </c>
      <c r="J44" s="121"/>
    </row>
    <row r="45" spans="2:10" ht="14.4" thickTop="1" thickBot="1">
      <c r="B45" s="263" t="s">
        <v>172</v>
      </c>
      <c r="C45" s="393">
        <v>1675</v>
      </c>
      <c r="D45" s="385">
        <v>0</v>
      </c>
      <c r="E45" s="385">
        <v>1468</v>
      </c>
      <c r="F45" s="385">
        <v>207</v>
      </c>
      <c r="G45" s="385">
        <v>0</v>
      </c>
      <c r="H45" s="385">
        <v>0</v>
      </c>
      <c r="I45" s="385">
        <v>0</v>
      </c>
      <c r="J45" s="121"/>
    </row>
    <row r="46" spans="2:10" ht="14.4" thickTop="1" thickBot="1">
      <c r="B46" s="263" t="s">
        <v>173</v>
      </c>
      <c r="C46" s="393">
        <v>18344</v>
      </c>
      <c r="D46" s="385">
        <v>0</v>
      </c>
      <c r="E46" s="385">
        <v>15715</v>
      </c>
      <c r="F46" s="385">
        <v>2629</v>
      </c>
      <c r="G46" s="385">
        <v>0</v>
      </c>
      <c r="H46" s="385">
        <v>0</v>
      </c>
      <c r="I46" s="385">
        <v>0</v>
      </c>
      <c r="J46" s="121"/>
    </row>
    <row r="47" spans="2:10" ht="14.4" thickTop="1" thickBot="1">
      <c r="B47" s="263"/>
      <c r="C47" s="393"/>
      <c r="D47" s="393"/>
      <c r="E47" s="393"/>
      <c r="F47" s="393"/>
      <c r="G47" s="393"/>
      <c r="H47" s="393"/>
      <c r="I47" s="393"/>
      <c r="J47" s="121"/>
    </row>
    <row r="48" spans="2:10" ht="15.6" thickTop="1" thickBot="1">
      <c r="B48" s="263" t="s">
        <v>103</v>
      </c>
      <c r="C48" s="385">
        <v>1808710</v>
      </c>
      <c r="D48" s="385">
        <v>39941</v>
      </c>
      <c r="E48" s="385">
        <v>1005661</v>
      </c>
      <c r="F48" s="385">
        <v>698810</v>
      </c>
      <c r="G48" s="385">
        <v>59357</v>
      </c>
      <c r="H48" s="385">
        <v>2206</v>
      </c>
      <c r="I48" s="385">
        <f>2575+160</f>
        <v>2735</v>
      </c>
      <c r="J48" s="120"/>
    </row>
    <row r="49" spans="2:16" ht="15.6" thickTop="1" thickBot="1">
      <c r="B49" s="263" t="s">
        <v>169</v>
      </c>
      <c r="C49" s="385">
        <v>1201399</v>
      </c>
      <c r="D49" s="385">
        <v>19751</v>
      </c>
      <c r="E49" s="385">
        <v>720220</v>
      </c>
      <c r="F49" s="385">
        <v>445931</v>
      </c>
      <c r="G49" s="385">
        <v>14076</v>
      </c>
      <c r="H49" s="385">
        <v>0</v>
      </c>
      <c r="I49" s="385">
        <f>1261+160</f>
        <v>1421</v>
      </c>
      <c r="J49" s="120"/>
    </row>
    <row r="50" spans="2:16" ht="15.6" thickTop="1" thickBot="1">
      <c r="B50" s="263" t="s">
        <v>170</v>
      </c>
      <c r="C50" s="385">
        <v>124183</v>
      </c>
      <c r="D50" s="385">
        <v>6928</v>
      </c>
      <c r="E50" s="385">
        <v>54473</v>
      </c>
      <c r="F50" s="385">
        <v>59984</v>
      </c>
      <c r="G50" s="385">
        <v>2798</v>
      </c>
      <c r="H50" s="385">
        <v>0</v>
      </c>
      <c r="I50" s="385">
        <v>0</v>
      </c>
      <c r="J50" s="120"/>
    </row>
    <row r="51" spans="2:16" ht="15.6" thickTop="1" thickBot="1">
      <c r="B51" s="263" t="s">
        <v>171</v>
      </c>
      <c r="C51" s="385">
        <v>340310</v>
      </c>
      <c r="D51" s="385">
        <v>12502</v>
      </c>
      <c r="E51" s="385">
        <v>134893</v>
      </c>
      <c r="F51" s="385">
        <v>151345</v>
      </c>
      <c r="G51" s="385">
        <v>39364</v>
      </c>
      <c r="H51" s="385">
        <v>2206</v>
      </c>
      <c r="I51" s="385">
        <v>0</v>
      </c>
      <c r="J51" s="120"/>
    </row>
    <row r="52" spans="2:16" ht="15.6" thickTop="1" thickBot="1">
      <c r="B52" s="263" t="s">
        <v>172</v>
      </c>
      <c r="C52" s="385">
        <v>20611</v>
      </c>
      <c r="D52" s="385">
        <v>0</v>
      </c>
      <c r="E52" s="385">
        <v>9182</v>
      </c>
      <c r="F52" s="385">
        <v>10115</v>
      </c>
      <c r="G52" s="385">
        <v>0</v>
      </c>
      <c r="H52" s="385">
        <v>0</v>
      </c>
      <c r="I52" s="385">
        <v>1314</v>
      </c>
      <c r="J52" s="120"/>
    </row>
    <row r="53" spans="2:16" ht="15.6" thickTop="1" thickBot="1">
      <c r="B53" s="263" t="s">
        <v>173</v>
      </c>
      <c r="C53" s="385">
        <v>122207</v>
      </c>
      <c r="D53" s="385">
        <v>760</v>
      </c>
      <c r="E53" s="385">
        <v>86893</v>
      </c>
      <c r="F53" s="385">
        <v>31435</v>
      </c>
      <c r="G53" s="385">
        <v>3119</v>
      </c>
      <c r="H53" s="385">
        <v>0</v>
      </c>
      <c r="I53" s="385">
        <v>0</v>
      </c>
      <c r="J53" s="120"/>
    </row>
    <row r="54" spans="2:16" ht="15" thickTop="1" thickBot="1">
      <c r="B54" s="280"/>
      <c r="C54" s="294"/>
      <c r="D54" s="294"/>
      <c r="E54" s="294"/>
      <c r="F54" s="294"/>
      <c r="G54" s="294"/>
      <c r="H54" s="294"/>
      <c r="I54" s="228"/>
    </row>
    <row r="55" spans="2:16" ht="14.4" thickTop="1" thickBot="1">
      <c r="B55" s="471" t="s">
        <v>1358</v>
      </c>
      <c r="C55" s="472"/>
      <c r="D55" s="472"/>
      <c r="E55" s="472"/>
      <c r="F55" s="472"/>
      <c r="G55" s="472"/>
      <c r="H55" s="472"/>
      <c r="I55" s="472"/>
      <c r="J55"/>
      <c r="K55"/>
      <c r="L55"/>
      <c r="M55"/>
      <c r="N55"/>
      <c r="O55"/>
      <c r="P55"/>
    </row>
    <row r="56" spans="2:16" ht="13.8" thickTop="1">
      <c r="D56" s="530"/>
      <c r="E56" s="530"/>
      <c r="F56" s="530"/>
      <c r="G56" s="530"/>
      <c r="I56"/>
      <c r="J56"/>
      <c r="K56"/>
      <c r="L56"/>
      <c r="M56"/>
      <c r="N56"/>
      <c r="O56"/>
      <c r="P56"/>
    </row>
    <row r="57" spans="2:16">
      <c r="C57" s="179"/>
      <c r="D57" s="179"/>
      <c r="E57" s="179"/>
      <c r="F57" s="179"/>
      <c r="G57" s="179"/>
      <c r="H57" s="179"/>
      <c r="I57" s="179"/>
      <c r="J57"/>
      <c r="K57"/>
      <c r="L57"/>
      <c r="M57"/>
      <c r="N57"/>
      <c r="O57"/>
      <c r="P57"/>
    </row>
    <row r="58" spans="2:16">
      <c r="B58" s="123"/>
      <c r="C58" s="123"/>
      <c r="D58" s="123"/>
      <c r="E58" s="123"/>
      <c r="F58" s="123"/>
      <c r="I58"/>
      <c r="J58"/>
      <c r="K58"/>
      <c r="L58"/>
      <c r="M58"/>
      <c r="N58"/>
      <c r="O58"/>
      <c r="P58"/>
    </row>
    <row r="59" spans="2:16">
      <c r="C59" s="123"/>
      <c r="D59" s="123"/>
      <c r="F59" s="123"/>
      <c r="G59" s="123"/>
      <c r="H59" s="123"/>
      <c r="I59"/>
      <c r="J59"/>
      <c r="K59"/>
      <c r="L59"/>
      <c r="M59"/>
      <c r="N59"/>
      <c r="O59"/>
      <c r="P59"/>
    </row>
    <row r="60" spans="2:16">
      <c r="C60" s="123"/>
      <c r="D60" s="123"/>
      <c r="F60" s="123"/>
      <c r="I60"/>
      <c r="J60"/>
      <c r="K60"/>
      <c r="L60"/>
      <c r="M60"/>
      <c r="N60"/>
      <c r="O60"/>
      <c r="P60"/>
    </row>
    <row r="61" spans="2:16">
      <c r="C61" s="123"/>
      <c r="D61" s="123"/>
      <c r="F61" s="123"/>
      <c r="I61"/>
      <c r="J61"/>
      <c r="K61"/>
      <c r="L61"/>
      <c r="M61"/>
      <c r="N61"/>
      <c r="O61"/>
      <c r="P61"/>
    </row>
    <row r="62" spans="2:16">
      <c r="C62" s="123"/>
      <c r="D62" s="123"/>
      <c r="F62" s="123"/>
      <c r="I62"/>
      <c r="J62"/>
      <c r="K62"/>
      <c r="L62"/>
      <c r="M62"/>
      <c r="N62"/>
      <c r="O62"/>
      <c r="P62"/>
    </row>
    <row r="63" spans="2:16">
      <c r="C63" s="123"/>
      <c r="F63" s="123"/>
      <c r="I63"/>
      <c r="J63"/>
      <c r="K63"/>
      <c r="L63"/>
      <c r="M63"/>
      <c r="N63"/>
      <c r="O63"/>
      <c r="P63"/>
    </row>
    <row r="64" spans="2:16">
      <c r="C64" s="123"/>
      <c r="F64" s="123"/>
      <c r="I64"/>
      <c r="J64"/>
      <c r="K64"/>
      <c r="L64"/>
      <c r="M64"/>
      <c r="N64"/>
      <c r="O64"/>
      <c r="P64"/>
    </row>
    <row r="65" spans="3:3">
      <c r="C65" s="123"/>
    </row>
  </sheetData>
  <mergeCells count="7">
    <mergeCell ref="D56:G56"/>
    <mergeCell ref="B4:B5"/>
    <mergeCell ref="C4:C5"/>
    <mergeCell ref="D4:I4"/>
    <mergeCell ref="B2:I2"/>
    <mergeCell ref="B3:I3"/>
    <mergeCell ref="B55:I55"/>
  </mergeCells>
  <hyperlinks>
    <hyperlink ref="B3:I3" location="'Capitulo 3'!B31" display=" Total de viviendas ocupadas por tipo de vivienda, según tipo de tenencia y región. 2024." xr:uid="{00000000-0004-0000-1B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K72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57" style="3" bestFit="1" customWidth="1"/>
    <col min="3" max="3" width="24.6640625" style="3" customWidth="1"/>
    <col min="4" max="4" width="18.109375" style="3" bestFit="1" customWidth="1"/>
    <col min="5" max="5" width="15.44140625" style="3" bestFit="1" customWidth="1"/>
    <col min="6" max="6" width="16.88671875" style="3" bestFit="1" customWidth="1"/>
    <col min="7" max="7" width="18.109375" style="3" bestFit="1" customWidth="1"/>
    <col min="8" max="10" width="11.44140625" style="3" customWidth="1"/>
  </cols>
  <sheetData>
    <row r="2" spans="2:11" ht="15">
      <c r="B2" s="454" t="s">
        <v>434</v>
      </c>
      <c r="C2" s="454"/>
    </row>
    <row r="3" spans="2:11" ht="16.5" customHeight="1" thickBot="1">
      <c r="B3" s="474" t="s">
        <v>1379</v>
      </c>
      <c r="C3" s="474"/>
    </row>
    <row r="4" spans="2:11" ht="13.8" thickTop="1">
      <c r="B4" s="486" t="s">
        <v>293</v>
      </c>
      <c r="C4" s="486" t="s">
        <v>294</v>
      </c>
    </row>
    <row r="5" spans="2:11" ht="28.5" customHeight="1" thickBot="1">
      <c r="B5" s="493"/>
      <c r="C5" s="493"/>
    </row>
    <row r="6" spans="2:11" ht="14.4" thickTop="1" thickBot="1">
      <c r="B6" s="263" t="s">
        <v>138</v>
      </c>
      <c r="C6" s="385">
        <v>1126505</v>
      </c>
      <c r="D6" s="179"/>
    </row>
    <row r="7" spans="2:11" ht="14.4" thickTop="1" thickBot="1">
      <c r="B7" s="277" t="s">
        <v>402</v>
      </c>
      <c r="C7" s="385">
        <v>38429</v>
      </c>
      <c r="D7" s="179"/>
      <c r="E7" s="179"/>
      <c r="F7" s="179"/>
      <c r="G7" s="179"/>
      <c r="H7" s="179"/>
      <c r="I7" s="179"/>
    </row>
    <row r="8" spans="2:11" ht="14.4" thickTop="1" thickBot="1">
      <c r="B8" s="277" t="s">
        <v>403</v>
      </c>
      <c r="C8" s="385">
        <v>404083</v>
      </c>
      <c r="D8" s="179"/>
    </row>
    <row r="9" spans="2:11" ht="16.5" customHeight="1" thickTop="1" thickBot="1">
      <c r="B9" s="277" t="s">
        <v>404</v>
      </c>
      <c r="C9" s="385">
        <v>627967</v>
      </c>
      <c r="D9" s="179"/>
    </row>
    <row r="10" spans="2:11" ht="14.4" thickTop="1" thickBot="1">
      <c r="B10" s="277" t="s">
        <v>406</v>
      </c>
      <c r="C10" s="385">
        <v>52605</v>
      </c>
      <c r="D10" s="179"/>
    </row>
    <row r="11" spans="2:11" ht="14.4" thickTop="1" thickBot="1">
      <c r="B11" s="277" t="s">
        <v>405</v>
      </c>
      <c r="C11" s="385">
        <v>1365</v>
      </c>
      <c r="D11" s="179"/>
    </row>
    <row r="12" spans="2:11" ht="14.4" thickTop="1" thickBot="1">
      <c r="B12" s="277" t="s">
        <v>1377</v>
      </c>
      <c r="C12" s="385">
        <v>2056</v>
      </c>
      <c r="D12" s="179"/>
      <c r="E12" s="119"/>
    </row>
    <row r="13" spans="2:11" ht="14.4" thickTop="1" thickBot="1">
      <c r="B13" s="277"/>
      <c r="C13" s="385"/>
      <c r="D13" s="179"/>
      <c r="E13" s="119"/>
    </row>
    <row r="14" spans="2:11" ht="15" thickTop="1" thickBot="1">
      <c r="B14" s="263" t="s">
        <v>116</v>
      </c>
      <c r="C14" s="385">
        <v>137215</v>
      </c>
      <c r="D14" s="179"/>
      <c r="E14" s="176"/>
      <c r="F14" s="176"/>
      <c r="G14" s="176"/>
      <c r="H14" s="122"/>
      <c r="I14" s="122"/>
      <c r="J14" s="122"/>
      <c r="K14" s="122"/>
    </row>
    <row r="15" spans="2:11" ht="14.4" thickTop="1" thickBot="1">
      <c r="B15" s="277" t="s">
        <v>402</v>
      </c>
      <c r="C15" s="385">
        <v>294</v>
      </c>
      <c r="D15" s="179"/>
    </row>
    <row r="16" spans="2:11" ht="14.4" thickTop="1" thickBot="1">
      <c r="B16" s="277" t="s">
        <v>403</v>
      </c>
      <c r="C16" s="385">
        <v>121764</v>
      </c>
      <c r="D16" s="179"/>
    </row>
    <row r="17" spans="1:7" ht="14.4" thickTop="1" thickBot="1">
      <c r="B17" s="277" t="s">
        <v>404</v>
      </c>
      <c r="C17" s="385">
        <v>13129</v>
      </c>
      <c r="D17" s="179"/>
    </row>
    <row r="18" spans="1:7" ht="14.4" thickTop="1" thickBot="1">
      <c r="B18" s="277" t="s">
        <v>406</v>
      </c>
      <c r="C18" s="385">
        <v>1521</v>
      </c>
      <c r="D18" s="179"/>
    </row>
    <row r="19" spans="1:7" ht="14.4" thickTop="1" thickBot="1">
      <c r="B19" s="277" t="s">
        <v>405</v>
      </c>
      <c r="C19" s="385">
        <v>0</v>
      </c>
      <c r="D19" s="179"/>
    </row>
    <row r="20" spans="1:7" ht="14.4" thickTop="1" thickBot="1">
      <c r="B20" s="277" t="s">
        <v>1377</v>
      </c>
      <c r="C20" s="385">
        <v>507</v>
      </c>
      <c r="D20" s="179"/>
    </row>
    <row r="21" spans="1:7" ht="14.4" thickTop="1" thickBot="1">
      <c r="B21" s="277"/>
      <c r="C21" s="385"/>
      <c r="D21" s="179"/>
    </row>
    <row r="22" spans="1:7" ht="14.4" thickTop="1" thickBot="1">
      <c r="B22" s="263" t="s">
        <v>117</v>
      </c>
      <c r="C22" s="385">
        <v>112823</v>
      </c>
      <c r="D22" s="179"/>
      <c r="E22" s="121"/>
      <c r="F22" s="121"/>
      <c r="G22" s="121"/>
    </row>
    <row r="23" spans="1:7" ht="14.4" thickTop="1" thickBot="1">
      <c r="A23" s="177"/>
      <c r="B23" s="277" t="s">
        <v>402</v>
      </c>
      <c r="C23" s="385">
        <v>281</v>
      </c>
      <c r="D23" s="179"/>
    </row>
    <row r="24" spans="1:7" ht="14.4" thickTop="1" thickBot="1">
      <c r="B24" s="277" t="s">
        <v>403</v>
      </c>
      <c r="C24" s="385">
        <v>91680</v>
      </c>
      <c r="D24" s="179"/>
    </row>
    <row r="25" spans="1:7" ht="14.4" thickTop="1" thickBot="1">
      <c r="B25" s="277" t="s">
        <v>404</v>
      </c>
      <c r="C25" s="385">
        <v>17689</v>
      </c>
      <c r="D25" s="179"/>
    </row>
    <row r="26" spans="1:7" ht="14.4" thickTop="1" thickBot="1">
      <c r="B26" s="277" t="s">
        <v>406</v>
      </c>
      <c r="C26" s="385">
        <v>2309</v>
      </c>
      <c r="D26" s="179"/>
    </row>
    <row r="27" spans="1:7" ht="14.4" thickTop="1" thickBot="1">
      <c r="B27" s="277" t="s">
        <v>405</v>
      </c>
      <c r="C27" s="385">
        <v>696</v>
      </c>
      <c r="D27" s="179"/>
    </row>
    <row r="28" spans="1:7" ht="14.4" thickTop="1" thickBot="1">
      <c r="B28" s="277" t="s">
        <v>1377</v>
      </c>
      <c r="C28" s="385">
        <v>168</v>
      </c>
      <c r="D28" s="179"/>
    </row>
    <row r="29" spans="1:7" ht="14.4" thickTop="1" thickBot="1">
      <c r="B29" s="277"/>
      <c r="C29" s="385"/>
      <c r="D29" s="179"/>
    </row>
    <row r="30" spans="1:7" ht="14.4" thickTop="1" thickBot="1">
      <c r="B30" s="263" t="s">
        <v>118</v>
      </c>
      <c r="C30" s="385">
        <v>136679</v>
      </c>
      <c r="D30" s="179"/>
      <c r="E30" s="121"/>
      <c r="F30" s="121"/>
      <c r="G30" s="121"/>
    </row>
    <row r="31" spans="1:7" ht="14.4" thickTop="1" thickBot="1">
      <c r="B31" s="277" t="s">
        <v>402</v>
      </c>
      <c r="C31" s="385">
        <v>255</v>
      </c>
      <c r="D31" s="179"/>
    </row>
    <row r="32" spans="1:7" ht="14.4" thickTop="1" thickBot="1">
      <c r="B32" s="277" t="s">
        <v>403</v>
      </c>
      <c r="C32" s="385">
        <v>129790</v>
      </c>
      <c r="D32" s="179"/>
    </row>
    <row r="33" spans="2:7" ht="14.4" thickTop="1" thickBot="1">
      <c r="B33" s="277" t="s">
        <v>404</v>
      </c>
      <c r="C33" s="385">
        <v>5457</v>
      </c>
      <c r="D33" s="179"/>
    </row>
    <row r="34" spans="2:7" ht="14.4" thickTop="1" thickBot="1">
      <c r="B34" s="277" t="s">
        <v>406</v>
      </c>
      <c r="C34" s="385">
        <v>1177</v>
      </c>
      <c r="D34" s="179"/>
    </row>
    <row r="35" spans="2:7" ht="14.4" thickTop="1" thickBot="1">
      <c r="B35" s="277" t="s">
        <v>405</v>
      </c>
      <c r="C35" s="385">
        <v>0</v>
      </c>
      <c r="D35" s="179"/>
    </row>
    <row r="36" spans="2:7" ht="14.4" thickTop="1" thickBot="1">
      <c r="B36" s="277" t="s">
        <v>1377</v>
      </c>
      <c r="C36" s="385">
        <v>0</v>
      </c>
      <c r="D36" s="179"/>
    </row>
    <row r="37" spans="2:7" ht="14.4" thickTop="1" thickBot="1">
      <c r="B37" s="277"/>
      <c r="C37" s="385"/>
      <c r="D37" s="179"/>
    </row>
    <row r="38" spans="2:7" ht="14.4" thickTop="1" thickBot="1">
      <c r="B38" s="263" t="s">
        <v>266</v>
      </c>
      <c r="C38" s="385">
        <v>158549</v>
      </c>
      <c r="D38" s="179"/>
      <c r="E38" s="121"/>
      <c r="F38" s="121"/>
      <c r="G38" s="121"/>
    </row>
    <row r="39" spans="2:7" ht="14.4" thickTop="1" thickBot="1">
      <c r="B39" s="277" t="s">
        <v>402</v>
      </c>
      <c r="C39" s="385">
        <v>494</v>
      </c>
      <c r="D39" s="179"/>
    </row>
    <row r="40" spans="2:7" ht="14.4" thickTop="1" thickBot="1">
      <c r="B40" s="277" t="s">
        <v>403</v>
      </c>
      <c r="C40" s="385">
        <v>134513</v>
      </c>
      <c r="D40" s="179"/>
    </row>
    <row r="41" spans="2:7" ht="14.4" thickTop="1" thickBot="1">
      <c r="B41" s="277" t="s">
        <v>404</v>
      </c>
      <c r="C41" s="385">
        <v>21669</v>
      </c>
      <c r="D41" s="179"/>
    </row>
    <row r="42" spans="2:7" ht="14.4" thickTop="1" thickBot="1">
      <c r="B42" s="277" t="s">
        <v>406</v>
      </c>
      <c r="C42" s="385">
        <v>1728</v>
      </c>
      <c r="D42" s="179"/>
    </row>
    <row r="43" spans="2:7" ht="14.4" thickTop="1" thickBot="1">
      <c r="B43" s="277" t="s">
        <v>405</v>
      </c>
      <c r="C43" s="385">
        <v>145</v>
      </c>
      <c r="D43" s="179"/>
    </row>
    <row r="44" spans="2:7" ht="14.4" thickTop="1" thickBot="1">
      <c r="B44" s="277" t="s">
        <v>1377</v>
      </c>
      <c r="C44" s="385">
        <v>0</v>
      </c>
      <c r="D44" s="179"/>
    </row>
    <row r="45" spans="2:7" ht="14.4" thickTop="1" thickBot="1">
      <c r="B45" s="277"/>
      <c r="C45" s="385"/>
      <c r="D45" s="179"/>
    </row>
    <row r="46" spans="2:7" ht="14.4" thickTop="1" thickBot="1">
      <c r="B46" s="263" t="s">
        <v>119</v>
      </c>
      <c r="C46" s="385">
        <v>150184</v>
      </c>
      <c r="D46" s="179"/>
      <c r="E46" s="121"/>
      <c r="F46" s="121"/>
      <c r="G46" s="121"/>
    </row>
    <row r="47" spans="2:7" ht="14.4" thickTop="1" thickBot="1">
      <c r="B47" s="277" t="s">
        <v>402</v>
      </c>
      <c r="C47" s="385">
        <v>188</v>
      </c>
      <c r="D47" s="179"/>
    </row>
    <row r="48" spans="2:7" ht="14.4" thickTop="1" thickBot="1">
      <c r="B48" s="277" t="s">
        <v>403</v>
      </c>
      <c r="C48" s="385">
        <v>129842</v>
      </c>
      <c r="D48" s="179"/>
    </row>
    <row r="49" spans="2:10" ht="14.4" thickTop="1" thickBot="1">
      <c r="B49" s="277" t="s">
        <v>404</v>
      </c>
      <c r="C49" s="385">
        <v>19821</v>
      </c>
      <c r="D49" s="179"/>
    </row>
    <row r="50" spans="2:10" ht="14.4" thickTop="1" thickBot="1">
      <c r="B50" s="277" t="s">
        <v>406</v>
      </c>
      <c r="C50" s="385">
        <v>173</v>
      </c>
      <c r="D50" s="179"/>
    </row>
    <row r="51" spans="2:10" ht="14.4" thickTop="1" thickBot="1">
      <c r="B51" s="277" t="s">
        <v>405</v>
      </c>
      <c r="C51" s="385">
        <v>0</v>
      </c>
      <c r="D51" s="179"/>
    </row>
    <row r="52" spans="2:10" ht="14.4" thickTop="1" thickBot="1">
      <c r="B52" s="277" t="s">
        <v>1377</v>
      </c>
      <c r="C52" s="385">
        <v>160</v>
      </c>
      <c r="D52" s="179"/>
    </row>
    <row r="53" spans="2:10" ht="14.4" thickTop="1" thickBot="1">
      <c r="B53" s="277"/>
      <c r="C53" s="385"/>
      <c r="D53" s="179"/>
    </row>
    <row r="54" spans="2:10" ht="15.6" thickTop="1" thickBot="1">
      <c r="B54" s="263" t="s">
        <v>103</v>
      </c>
      <c r="C54" s="385">
        <v>1821955</v>
      </c>
      <c r="D54" s="179"/>
      <c r="E54" s="120"/>
      <c r="F54" s="120"/>
      <c r="G54" s="120"/>
    </row>
    <row r="55" spans="2:10" ht="14.4" thickTop="1" thickBot="1">
      <c r="B55" s="263" t="s">
        <v>402</v>
      </c>
      <c r="C55" s="385">
        <v>39941</v>
      </c>
      <c r="D55" s="179"/>
    </row>
    <row r="56" spans="2:10" ht="14.4" thickTop="1" thickBot="1">
      <c r="B56" s="263" t="s">
        <v>403</v>
      </c>
      <c r="C56" s="385">
        <v>1011672</v>
      </c>
      <c r="D56" s="179"/>
    </row>
    <row r="57" spans="2:10" ht="14.4" thickTop="1" thickBot="1">
      <c r="B57" s="263" t="s">
        <v>404</v>
      </c>
      <c r="C57" s="385">
        <v>705732</v>
      </c>
      <c r="D57" s="179"/>
    </row>
    <row r="58" spans="2:10" ht="14.4" thickTop="1" thickBot="1">
      <c r="B58" s="263" t="s">
        <v>406</v>
      </c>
      <c r="C58" s="385">
        <v>59513</v>
      </c>
      <c r="D58" s="179"/>
    </row>
    <row r="59" spans="2:10" ht="14.4" thickTop="1" thickBot="1">
      <c r="B59" s="263" t="s">
        <v>405</v>
      </c>
      <c r="C59" s="385">
        <v>2206</v>
      </c>
      <c r="D59" s="179"/>
    </row>
    <row r="60" spans="2:10" ht="14.4" thickTop="1" thickBot="1">
      <c r="B60" s="263" t="s">
        <v>1377</v>
      </c>
      <c r="C60" s="385">
        <f>2731+160</f>
        <v>2891</v>
      </c>
      <c r="D60" s="179"/>
    </row>
    <row r="61" spans="2:10" ht="15" thickTop="1" thickBot="1">
      <c r="B61" s="280"/>
      <c r="C61" s="294"/>
    </row>
    <row r="62" spans="2:10" ht="14.4" thickTop="1" thickBot="1">
      <c r="B62" s="471" t="s">
        <v>1358</v>
      </c>
      <c r="C62" s="472"/>
      <c r="D62"/>
      <c r="E62"/>
      <c r="F62"/>
      <c r="G62"/>
      <c r="H62"/>
      <c r="I62"/>
      <c r="J62"/>
    </row>
    <row r="63" spans="2:10" ht="13.8" thickTop="1">
      <c r="C63" s="96"/>
      <c r="D63"/>
      <c r="E63"/>
      <c r="F63"/>
      <c r="G63"/>
      <c r="H63"/>
      <c r="I63"/>
      <c r="J63"/>
    </row>
    <row r="64" spans="2:10">
      <c r="D64"/>
      <c r="E64"/>
      <c r="F64"/>
      <c r="G64"/>
      <c r="H64"/>
      <c r="I64"/>
      <c r="J64"/>
    </row>
    <row r="65" spans="2:10">
      <c r="B65" s="123"/>
      <c r="C65" s="123"/>
      <c r="D65"/>
      <c r="E65"/>
      <c r="F65"/>
      <c r="G65"/>
      <c r="H65"/>
      <c r="I65"/>
      <c r="J65"/>
    </row>
    <row r="66" spans="2:10">
      <c r="C66" s="123"/>
      <c r="D66"/>
      <c r="E66"/>
      <c r="F66"/>
      <c r="G66"/>
      <c r="H66"/>
      <c r="I66"/>
      <c r="J66"/>
    </row>
    <row r="67" spans="2:10">
      <c r="C67" s="123"/>
      <c r="D67"/>
      <c r="E67"/>
      <c r="F67"/>
      <c r="G67"/>
      <c r="H67"/>
      <c r="I67"/>
      <c r="J67"/>
    </row>
    <row r="68" spans="2:10">
      <c r="C68" s="123"/>
      <c r="D68"/>
      <c r="E68"/>
      <c r="F68"/>
      <c r="G68"/>
      <c r="H68"/>
      <c r="I68"/>
      <c r="J68"/>
    </row>
    <row r="69" spans="2:10">
      <c r="C69" s="123"/>
      <c r="D69"/>
      <c r="E69"/>
      <c r="F69"/>
      <c r="G69"/>
      <c r="H69"/>
      <c r="I69"/>
      <c r="J69"/>
    </row>
    <row r="70" spans="2:10">
      <c r="C70" s="123"/>
      <c r="D70"/>
      <c r="E70"/>
      <c r="F70"/>
      <c r="G70"/>
      <c r="H70"/>
      <c r="I70"/>
      <c r="J70"/>
    </row>
    <row r="71" spans="2:10">
      <c r="C71" s="123"/>
      <c r="D71"/>
      <c r="E71"/>
      <c r="F71"/>
      <c r="G71"/>
      <c r="H71"/>
      <c r="I71"/>
      <c r="J71"/>
    </row>
    <row r="72" spans="2:10">
      <c r="C72" s="123"/>
    </row>
  </sheetData>
  <mergeCells count="5">
    <mergeCell ref="B2:C2"/>
    <mergeCell ref="B3:C3"/>
    <mergeCell ref="B4:B5"/>
    <mergeCell ref="C4:C5"/>
    <mergeCell ref="B62:C62"/>
  </mergeCells>
  <hyperlinks>
    <hyperlink ref="B3:C3" location="'Capitulo 3'!B32" display=" Total de hogares por nivel de pobreza, según tipo de vivienda y región. 2024." xr:uid="{00000000-0004-0000-1C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169"/>
  <sheetViews>
    <sheetView showGridLines="0" zoomScaleNormal="100" workbookViewId="0">
      <pane ySplit="6" topLeftCell="A7" activePane="bottomLeft" state="frozen"/>
      <selection pane="bottomLeft" activeCell="B5" sqref="B5:B6"/>
    </sheetView>
  </sheetViews>
  <sheetFormatPr baseColWidth="10" defaultColWidth="11.44140625" defaultRowHeight="14.1" customHeight="1"/>
  <cols>
    <col min="1" max="1" width="11.44140625" style="24"/>
    <col min="2" max="2" width="92.6640625" style="208" customWidth="1"/>
    <col min="3" max="4" width="19.44140625" style="22" customWidth="1"/>
    <col min="5" max="5" width="11.6640625" style="22" bestFit="1" customWidth="1"/>
    <col min="6" max="6" width="11.44140625" style="22"/>
    <col min="7" max="10" width="15.6640625" style="24" bestFit="1" customWidth="1"/>
    <col min="11" max="11" width="17.33203125" style="24" customWidth="1"/>
    <col min="12" max="12" width="16.6640625" style="24" customWidth="1"/>
    <col min="13" max="13" width="17.109375" style="24" customWidth="1"/>
    <col min="14" max="14" width="17.33203125" style="24" customWidth="1"/>
    <col min="15" max="15" width="17" style="24" customWidth="1"/>
    <col min="16" max="16" width="16.88671875" style="24" customWidth="1"/>
    <col min="17" max="17" width="18" style="24" customWidth="1"/>
    <col min="18" max="18" width="17.88671875" style="24" customWidth="1"/>
    <col min="19" max="19" width="19.44140625" style="24" customWidth="1"/>
    <col min="20" max="20" width="18.109375" style="24" customWidth="1"/>
    <col min="21" max="21" width="18.44140625" style="24" customWidth="1"/>
    <col min="22" max="22" width="18.6640625" style="24" customWidth="1"/>
    <col min="23" max="23" width="11.44140625" style="24"/>
    <col min="24" max="24" width="13.5546875" style="24" bestFit="1" customWidth="1"/>
    <col min="25" max="16384" width="11.44140625" style="24"/>
  </cols>
  <sheetData>
    <row r="1" spans="2:24" ht="18.600000000000001">
      <c r="B1" s="204"/>
    </row>
    <row r="2" spans="2:24" ht="15.6">
      <c r="B2" s="444" t="s">
        <v>0</v>
      </c>
      <c r="C2" s="444"/>
      <c r="D2" s="444"/>
    </row>
    <row r="3" spans="2:24" ht="33" customHeight="1">
      <c r="B3" s="445" t="s">
        <v>975</v>
      </c>
      <c r="C3" s="446"/>
      <c r="D3" s="446"/>
    </row>
    <row r="4" spans="2:24" ht="15.75" customHeight="1" thickBot="1">
      <c r="B4" s="447"/>
      <c r="C4" s="447"/>
      <c r="D4" s="447"/>
    </row>
    <row r="5" spans="2:24" ht="15" thickTop="1" thickBot="1">
      <c r="B5" s="448" t="s">
        <v>469</v>
      </c>
      <c r="C5" s="450" t="s">
        <v>10</v>
      </c>
      <c r="D5" s="450"/>
    </row>
    <row r="6" spans="2:24" ht="15" thickTop="1" thickBot="1">
      <c r="B6" s="449"/>
      <c r="C6" s="299">
        <v>2023</v>
      </c>
      <c r="D6" s="299">
        <v>2024</v>
      </c>
    </row>
    <row r="7" spans="2:24" ht="15" thickTop="1" thickBot="1">
      <c r="B7" s="235" t="s">
        <v>470</v>
      </c>
      <c r="C7" s="381">
        <v>47059272.200000003</v>
      </c>
      <c r="D7" s="381">
        <v>49041533.899999999</v>
      </c>
    </row>
    <row r="8" spans="2:24" ht="15" thickTop="1" thickBot="1">
      <c r="B8" s="235" t="s">
        <v>494</v>
      </c>
      <c r="C8" s="381">
        <v>3645771.8</v>
      </c>
      <c r="D8" s="381">
        <v>3870510.8</v>
      </c>
    </row>
    <row r="9" spans="2:24" ht="15" thickTop="1" thickBot="1">
      <c r="B9" s="235" t="s">
        <v>495</v>
      </c>
      <c r="C9" s="381">
        <v>43413500.399999999</v>
      </c>
      <c r="D9" s="381">
        <v>45171023</v>
      </c>
    </row>
    <row r="10" spans="2:24" ht="15" thickTop="1" thickBot="1">
      <c r="B10" s="235" t="s">
        <v>496</v>
      </c>
      <c r="C10" s="381">
        <v>1788476.6</v>
      </c>
      <c r="D10" s="381">
        <v>1758121</v>
      </c>
    </row>
    <row r="11" spans="2:24" ht="15" thickTop="1" thickBot="1">
      <c r="B11" s="235" t="s">
        <v>497</v>
      </c>
      <c r="C11" s="381">
        <v>146651.4</v>
      </c>
      <c r="D11" s="381">
        <v>148298.1</v>
      </c>
    </row>
    <row r="12" spans="2:24" ht="15" thickTop="1" thickBot="1">
      <c r="B12" s="235" t="s">
        <v>498</v>
      </c>
      <c r="C12" s="381">
        <v>6408902.2999999998</v>
      </c>
      <c r="D12" s="381">
        <v>6340081.0999999996</v>
      </c>
      <c r="X12" s="205"/>
    </row>
    <row r="13" spans="2:24" ht="16.5" customHeight="1" thickTop="1" thickBot="1">
      <c r="B13" s="236" t="s">
        <v>499</v>
      </c>
      <c r="C13" s="381">
        <v>1186002.6000000001</v>
      </c>
      <c r="D13" s="381">
        <v>1259456.6000000001</v>
      </c>
    </row>
    <row r="14" spans="2:24" ht="15" thickTop="1" thickBot="1">
      <c r="B14" s="235" t="s">
        <v>500</v>
      </c>
      <c r="C14" s="381">
        <v>1886419.6</v>
      </c>
      <c r="D14" s="381">
        <v>1852184.5</v>
      </c>
    </row>
    <row r="15" spans="2:24" ht="15" thickTop="1" thickBot="1">
      <c r="B15" s="235" t="s">
        <v>501</v>
      </c>
      <c r="C15" s="381">
        <v>4556326.8</v>
      </c>
      <c r="D15" s="381">
        <v>4709294.4000000004</v>
      </c>
    </row>
    <row r="16" spans="2:24" ht="15" thickTop="1" thickBot="1">
      <c r="B16" s="235" t="s">
        <v>502</v>
      </c>
      <c r="C16" s="381">
        <v>2073581.6</v>
      </c>
      <c r="D16" s="381">
        <v>2218727.9</v>
      </c>
    </row>
    <row r="17" spans="2:24" ht="15" thickTop="1" thickBot="1">
      <c r="B17" s="235" t="s">
        <v>503</v>
      </c>
      <c r="C17" s="381">
        <v>1294976.5</v>
      </c>
      <c r="D17" s="381">
        <v>1386881.2</v>
      </c>
    </row>
    <row r="18" spans="2:24" ht="15" thickTop="1" thickBot="1">
      <c r="B18" s="235" t="s">
        <v>504</v>
      </c>
      <c r="C18" s="381">
        <v>2400375.7999999998</v>
      </c>
      <c r="D18" s="381">
        <v>2562742.5</v>
      </c>
    </row>
    <row r="19" spans="2:24" ht="15" thickTop="1" thickBot="1">
      <c r="B19" s="235" t="s">
        <v>505</v>
      </c>
      <c r="C19" s="381">
        <v>2418778.5</v>
      </c>
      <c r="D19" s="381">
        <v>2516324.5</v>
      </c>
    </row>
    <row r="20" spans="2:24" ht="15" thickTop="1" thickBot="1">
      <c r="B20" s="235" t="s">
        <v>506</v>
      </c>
      <c r="C20" s="381">
        <v>3533832.9</v>
      </c>
      <c r="D20" s="381">
        <v>3867457.3</v>
      </c>
    </row>
    <row r="21" spans="2:24" ht="15" thickTop="1" thickBot="1">
      <c r="B21" s="235" t="s">
        <v>507</v>
      </c>
      <c r="C21" s="381">
        <v>6434456.5</v>
      </c>
      <c r="D21" s="381">
        <v>6898748.7999999998</v>
      </c>
    </row>
    <row r="22" spans="2:24" ht="15" thickTop="1" thickBot="1">
      <c r="B22" s="235" t="s">
        <v>508</v>
      </c>
      <c r="C22" s="381">
        <v>1677634.7</v>
      </c>
      <c r="D22" s="381">
        <v>1756728.5</v>
      </c>
    </row>
    <row r="23" spans="2:24" ht="14.4" thickTop="1">
      <c r="B23" s="237" t="s">
        <v>509</v>
      </c>
      <c r="C23" s="382">
        <v>6151808.0999999996</v>
      </c>
      <c r="D23" s="382">
        <v>6408904.0999999996</v>
      </c>
      <c r="F23" s="185"/>
    </row>
    <row r="24" spans="2:24" ht="13.8">
      <c r="B24" s="237" t="s">
        <v>510</v>
      </c>
      <c r="C24" s="382">
        <v>1455276.5</v>
      </c>
      <c r="D24" s="382">
        <v>1487072.6</v>
      </c>
      <c r="F24" s="185"/>
    </row>
    <row r="25" spans="2:24" ht="13.8">
      <c r="B25" s="442"/>
      <c r="C25" s="442"/>
      <c r="D25" s="442"/>
    </row>
    <row r="26" spans="2:24" ht="13.8">
      <c r="B26" s="443" t="s">
        <v>471</v>
      </c>
      <c r="C26" s="443"/>
      <c r="D26" s="443"/>
    </row>
    <row r="27" spans="2:24" ht="15" customHeight="1">
      <c r="B27" s="443" t="s">
        <v>937</v>
      </c>
      <c r="C27" s="443"/>
      <c r="D27" s="443"/>
    </row>
    <row r="28" spans="2:24" ht="15" customHeight="1">
      <c r="B28" s="206"/>
      <c r="C28" s="207"/>
      <c r="D28" s="207"/>
    </row>
    <row r="29" spans="2:24" s="22" customFormat="1" ht="14.1" customHeight="1">
      <c r="B29" s="208"/>
      <c r="C29" s="185"/>
      <c r="D29" s="18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2:24" s="22" customFormat="1" ht="14.1" customHeight="1">
      <c r="B30" s="208"/>
      <c r="C30" s="185"/>
      <c r="D30" s="18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2:24" s="22" customFormat="1" ht="14.1" customHeight="1">
      <c r="B31" s="208"/>
      <c r="C31" s="185"/>
      <c r="D31" s="18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2:24" s="22" customFormat="1" ht="14.1" customHeight="1">
      <c r="B32" s="208"/>
      <c r="C32" s="185"/>
      <c r="D32" s="18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2:24" s="22" customFormat="1" ht="14.1" customHeight="1">
      <c r="B33" s="208"/>
      <c r="C33" s="185"/>
      <c r="D33" s="18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2:24" s="22" customFormat="1" ht="14.1" customHeight="1">
      <c r="B34" s="208"/>
      <c r="C34" s="185"/>
      <c r="D34" s="18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2:24" s="22" customFormat="1" ht="14.1" customHeight="1">
      <c r="B35" s="208"/>
      <c r="C35" s="185"/>
      <c r="D35" s="18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2:24" s="22" customFormat="1" ht="14.1" customHeight="1">
      <c r="B36" s="208"/>
      <c r="C36" s="185"/>
      <c r="D36" s="185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2:24" s="22" customFormat="1" ht="14.1" customHeight="1">
      <c r="B37" s="208"/>
      <c r="C37" s="185"/>
      <c r="D37" s="185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2:24" s="22" customFormat="1" ht="14.1" customHeight="1">
      <c r="B38" s="208"/>
      <c r="C38" s="185"/>
      <c r="D38" s="185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2:24" s="22" customFormat="1" ht="14.1" customHeight="1">
      <c r="B39" s="208"/>
      <c r="C39" s="185"/>
      <c r="D39" s="185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2:24" s="22" customFormat="1" ht="14.1" customHeight="1">
      <c r="B40" s="208"/>
      <c r="C40" s="185"/>
      <c r="D40" s="185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2:24" s="22" customFormat="1" ht="14.1" customHeight="1">
      <c r="B41" s="208"/>
      <c r="C41" s="185"/>
      <c r="D41" s="185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2:24" s="22" customFormat="1" ht="14.1" customHeight="1">
      <c r="B42" s="208"/>
      <c r="C42" s="185"/>
      <c r="D42" s="185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2:24" s="22" customFormat="1" ht="14.1" customHeight="1">
      <c r="B43" s="208"/>
      <c r="C43" s="185"/>
      <c r="D43" s="185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2:24" s="22" customFormat="1" ht="14.1" customHeight="1">
      <c r="B44" s="208"/>
      <c r="C44" s="185"/>
      <c r="D44" s="185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2:24" s="22" customFormat="1" ht="14.1" customHeight="1">
      <c r="B45" s="208"/>
      <c r="C45" s="185"/>
      <c r="D45" s="18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2:24" s="22" customFormat="1" ht="14.1" customHeight="1">
      <c r="B46" s="208"/>
      <c r="C46" s="185"/>
      <c r="D46" s="185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2:24" s="22" customFormat="1" ht="14.1" customHeight="1">
      <c r="B47" s="208"/>
      <c r="C47" s="185"/>
      <c r="D47" s="18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2:24" s="22" customFormat="1" ht="14.1" customHeight="1">
      <c r="B48" s="208"/>
      <c r="C48" s="185"/>
      <c r="D48" s="18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2:24" s="22" customFormat="1" ht="14.1" customHeight="1">
      <c r="B49" s="208"/>
      <c r="C49" s="185"/>
      <c r="D49" s="185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2:24" s="22" customFormat="1" ht="14.1" customHeight="1">
      <c r="B50" s="208"/>
      <c r="C50" s="185"/>
      <c r="D50" s="18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2:24" s="22" customFormat="1" ht="14.1" customHeight="1">
      <c r="B51" s="208"/>
      <c r="C51" s="185"/>
      <c r="D51" s="185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2:24" s="22" customFormat="1" ht="14.1" customHeight="1">
      <c r="B52" s="208"/>
      <c r="C52" s="185"/>
      <c r="D52" s="185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2:24" s="22" customFormat="1" ht="14.1" customHeight="1">
      <c r="B53" s="208"/>
      <c r="C53" s="185"/>
      <c r="D53" s="18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2:24" s="22" customFormat="1" ht="14.1" customHeight="1">
      <c r="B54" s="208"/>
      <c r="C54" s="185"/>
      <c r="D54" s="185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2:24" s="22" customFormat="1" ht="14.1" customHeight="1">
      <c r="B55" s="208"/>
      <c r="C55" s="185"/>
      <c r="D55" s="185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2:24" s="22" customFormat="1" ht="14.1" customHeight="1">
      <c r="B56" s="208"/>
      <c r="C56" s="185"/>
      <c r="D56" s="185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2:24" s="22" customFormat="1" ht="14.1" customHeight="1">
      <c r="B57" s="208"/>
      <c r="C57" s="185"/>
      <c r="D57" s="185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2:24" s="22" customFormat="1" ht="14.1" customHeight="1">
      <c r="B58" s="208"/>
      <c r="C58" s="185"/>
      <c r="D58" s="185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2:24" s="22" customFormat="1" ht="14.1" customHeight="1">
      <c r="B59" s="208"/>
      <c r="C59" s="185"/>
      <c r="D59" s="185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2:24" s="22" customFormat="1" ht="14.1" customHeight="1">
      <c r="B60" s="208"/>
      <c r="C60" s="185"/>
      <c r="D60" s="185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2:24" s="22" customFormat="1" ht="14.1" customHeight="1">
      <c r="B61" s="208"/>
      <c r="C61" s="185"/>
      <c r="D61" s="185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2:24" s="22" customFormat="1" ht="14.1" customHeight="1">
      <c r="B62" s="208"/>
      <c r="C62" s="185"/>
      <c r="D62" s="185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2:24" s="22" customFormat="1" ht="14.1" customHeight="1">
      <c r="B63" s="208"/>
      <c r="C63" s="185"/>
      <c r="D63" s="185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2:24" s="22" customFormat="1" ht="14.1" customHeight="1">
      <c r="B64" s="208"/>
      <c r="C64" s="185"/>
      <c r="D64" s="185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2:24" s="22" customFormat="1" ht="14.1" customHeight="1">
      <c r="B65" s="208"/>
      <c r="C65" s="185"/>
      <c r="D65" s="185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2:24" s="22" customFormat="1" ht="14.1" customHeight="1">
      <c r="B66" s="208"/>
      <c r="C66" s="185"/>
      <c r="D66" s="185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2:24" s="22" customFormat="1" ht="14.1" customHeight="1">
      <c r="B67" s="208"/>
      <c r="C67" s="185"/>
      <c r="D67" s="185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2:24" s="22" customFormat="1" ht="14.1" customHeight="1">
      <c r="B68" s="208"/>
      <c r="C68" s="185"/>
      <c r="D68" s="185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2:24" s="22" customFormat="1" ht="14.1" customHeight="1">
      <c r="B69" s="208"/>
      <c r="C69" s="185"/>
      <c r="D69" s="185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2:24" s="22" customFormat="1" ht="14.1" customHeight="1">
      <c r="B70" s="208"/>
      <c r="C70" s="185"/>
      <c r="D70" s="185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2:24" s="22" customFormat="1" ht="14.1" customHeight="1">
      <c r="B71" s="208"/>
      <c r="C71" s="185"/>
      <c r="D71" s="185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2:24" s="22" customFormat="1" ht="14.1" customHeight="1">
      <c r="B72" s="208"/>
      <c r="C72" s="185"/>
      <c r="D72" s="185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2:24" s="22" customFormat="1" ht="14.1" customHeight="1">
      <c r="B73" s="208"/>
      <c r="C73" s="185"/>
      <c r="D73" s="185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2:24" s="22" customFormat="1" ht="14.1" customHeight="1">
      <c r="B74" s="208"/>
      <c r="C74" s="185"/>
      <c r="D74" s="185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2:24" s="22" customFormat="1" ht="14.1" customHeight="1">
      <c r="B75" s="208"/>
      <c r="C75" s="185"/>
      <c r="D75" s="185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2:24" s="22" customFormat="1" ht="14.1" customHeight="1">
      <c r="B76" s="208"/>
      <c r="C76" s="185"/>
      <c r="D76" s="185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2:24" s="22" customFormat="1" ht="14.1" customHeight="1">
      <c r="B77" s="208"/>
      <c r="C77" s="185"/>
      <c r="D77" s="185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2:24" s="22" customFormat="1" ht="14.1" customHeight="1">
      <c r="B78" s="208"/>
      <c r="C78" s="185"/>
      <c r="D78" s="185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2:24" s="22" customFormat="1" ht="14.1" customHeight="1">
      <c r="B79" s="208"/>
      <c r="C79" s="185"/>
      <c r="D79" s="185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2:24" s="22" customFormat="1" ht="14.1" customHeight="1">
      <c r="B80" s="208"/>
      <c r="C80" s="185"/>
      <c r="D80" s="185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2:24" s="22" customFormat="1" ht="14.1" customHeight="1">
      <c r="B81" s="208"/>
      <c r="C81" s="185"/>
      <c r="D81" s="185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2:24" s="22" customFormat="1" ht="14.1" customHeight="1">
      <c r="B82" s="208"/>
      <c r="C82" s="185"/>
      <c r="D82" s="185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2:24" s="22" customFormat="1" ht="14.1" customHeight="1">
      <c r="B83" s="208"/>
      <c r="C83" s="185"/>
      <c r="D83" s="185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2:24" s="22" customFormat="1" ht="14.1" customHeight="1">
      <c r="B84" s="208"/>
      <c r="C84" s="185"/>
      <c r="D84" s="185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2:24" s="22" customFormat="1" ht="14.1" customHeight="1">
      <c r="B85" s="208"/>
      <c r="C85" s="185"/>
      <c r="D85" s="185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2:24" s="22" customFormat="1" ht="14.1" customHeight="1">
      <c r="B86" s="208"/>
      <c r="C86" s="185"/>
      <c r="D86" s="185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2:24" s="22" customFormat="1" ht="14.1" customHeight="1">
      <c r="B87" s="208"/>
      <c r="C87" s="185"/>
      <c r="D87" s="185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2:24" s="22" customFormat="1" ht="14.1" customHeight="1">
      <c r="B88" s="208"/>
      <c r="C88" s="185"/>
      <c r="D88" s="185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2:24" s="22" customFormat="1" ht="14.1" customHeight="1">
      <c r="B89" s="208"/>
      <c r="C89" s="185"/>
      <c r="D89" s="185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2:24" s="22" customFormat="1" ht="14.1" customHeight="1">
      <c r="B90" s="208"/>
      <c r="C90" s="185"/>
      <c r="D90" s="185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2:24" s="22" customFormat="1" ht="14.1" customHeight="1">
      <c r="B91" s="208"/>
      <c r="C91" s="185"/>
      <c r="D91" s="185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2:24" s="22" customFormat="1" ht="14.1" customHeight="1">
      <c r="B92" s="208"/>
      <c r="C92" s="185"/>
      <c r="D92" s="185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2:24" s="22" customFormat="1" ht="14.1" customHeight="1">
      <c r="B93" s="208"/>
      <c r="C93" s="185"/>
      <c r="D93" s="185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2:24" s="22" customFormat="1" ht="14.1" customHeight="1">
      <c r="B94" s="208"/>
      <c r="C94" s="185"/>
      <c r="D94" s="185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2:24" s="22" customFormat="1" ht="14.1" customHeight="1">
      <c r="B95" s="208"/>
      <c r="C95" s="185"/>
      <c r="D95" s="185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2:24" s="22" customFormat="1" ht="14.1" customHeight="1">
      <c r="B96" s="208"/>
      <c r="C96" s="185"/>
      <c r="D96" s="185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2:24" s="22" customFormat="1" ht="14.1" customHeight="1">
      <c r="B97" s="208"/>
      <c r="C97" s="185"/>
      <c r="D97" s="185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2:24" s="22" customFormat="1" ht="14.1" customHeight="1">
      <c r="B98" s="208"/>
      <c r="C98" s="185"/>
      <c r="D98" s="185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2:24" s="22" customFormat="1" ht="14.1" customHeight="1">
      <c r="B99" s="208"/>
      <c r="C99" s="185"/>
      <c r="D99" s="185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2:24" s="22" customFormat="1" ht="14.1" customHeight="1">
      <c r="B100" s="208"/>
      <c r="C100" s="185"/>
      <c r="D100" s="185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2:24" s="22" customFormat="1" ht="14.1" customHeight="1">
      <c r="B101" s="208"/>
      <c r="C101" s="185"/>
      <c r="D101" s="185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2:24" s="22" customFormat="1" ht="14.1" customHeight="1">
      <c r="B102" s="208"/>
      <c r="C102" s="185"/>
      <c r="D102" s="185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2:24" s="22" customFormat="1" ht="14.1" customHeight="1">
      <c r="B103" s="208"/>
      <c r="C103" s="185"/>
      <c r="D103" s="185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2:24" s="22" customFormat="1" ht="14.1" customHeight="1">
      <c r="B104" s="208"/>
      <c r="C104" s="185"/>
      <c r="D104" s="185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2:24" s="22" customFormat="1" ht="14.1" customHeight="1">
      <c r="B105" s="208"/>
      <c r="C105" s="185"/>
      <c r="D105" s="185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2:24" s="22" customFormat="1" ht="14.1" customHeight="1">
      <c r="B106" s="208"/>
      <c r="C106" s="185"/>
      <c r="D106" s="185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2:24" s="22" customFormat="1" ht="14.1" customHeight="1">
      <c r="B107" s="208"/>
      <c r="C107" s="185"/>
      <c r="D107" s="185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2:24" s="22" customFormat="1" ht="14.1" customHeight="1">
      <c r="B108" s="208"/>
      <c r="C108" s="185"/>
      <c r="D108" s="185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2:24" s="22" customFormat="1" ht="14.1" customHeight="1">
      <c r="B109" s="208"/>
      <c r="C109" s="185"/>
      <c r="D109" s="185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2:24" s="22" customFormat="1" ht="14.1" customHeight="1">
      <c r="B110" s="208"/>
      <c r="C110" s="185"/>
      <c r="D110" s="185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2:24" s="22" customFormat="1" ht="14.1" customHeight="1">
      <c r="B111" s="208"/>
      <c r="C111" s="185"/>
      <c r="D111" s="185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2:24" s="22" customFormat="1" ht="14.1" customHeight="1">
      <c r="B112" s="208"/>
      <c r="C112" s="185"/>
      <c r="D112" s="185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2:24" s="22" customFormat="1" ht="14.1" customHeight="1">
      <c r="B113" s="208"/>
      <c r="C113" s="185"/>
      <c r="D113" s="185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2:24" s="22" customFormat="1" ht="14.1" customHeight="1">
      <c r="B114" s="208"/>
      <c r="C114" s="185"/>
      <c r="D114" s="185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2:24" s="22" customFormat="1" ht="14.1" customHeight="1">
      <c r="B115" s="208"/>
      <c r="C115" s="185"/>
      <c r="D115" s="185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2:24" s="22" customFormat="1" ht="14.1" customHeight="1">
      <c r="B116" s="208"/>
      <c r="C116" s="185"/>
      <c r="D116" s="185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2:24" s="22" customFormat="1" ht="14.1" customHeight="1">
      <c r="B117" s="208"/>
      <c r="C117" s="185"/>
      <c r="D117" s="185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2:24" s="22" customFormat="1" ht="14.1" customHeight="1">
      <c r="B118" s="208"/>
      <c r="C118" s="185"/>
      <c r="D118" s="185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2:24" s="22" customFormat="1" ht="14.1" customHeight="1">
      <c r="B119" s="208"/>
      <c r="C119" s="185"/>
      <c r="D119" s="185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2:24" s="22" customFormat="1" ht="14.1" customHeight="1">
      <c r="B120" s="208"/>
      <c r="C120" s="185"/>
      <c r="D120" s="185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2:24" s="22" customFormat="1" ht="14.1" customHeight="1">
      <c r="B121" s="208"/>
      <c r="C121" s="185"/>
      <c r="D121" s="185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2:24" s="22" customFormat="1" ht="14.1" customHeight="1">
      <c r="B122" s="208"/>
      <c r="C122" s="185"/>
      <c r="D122" s="185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2:24" s="22" customFormat="1" ht="14.1" customHeight="1">
      <c r="B123" s="208"/>
      <c r="C123" s="185"/>
      <c r="D123" s="185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2:24" s="22" customFormat="1" ht="14.1" customHeight="1">
      <c r="B124" s="208"/>
      <c r="C124" s="185"/>
      <c r="D124" s="185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2:24" s="22" customFormat="1" ht="14.1" customHeight="1">
      <c r="B125" s="208"/>
      <c r="C125" s="185"/>
      <c r="D125" s="185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2:24" s="22" customFormat="1" ht="14.1" customHeight="1">
      <c r="B126" s="208"/>
      <c r="C126" s="185"/>
      <c r="D126" s="185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2:24" s="22" customFormat="1" ht="14.1" customHeight="1">
      <c r="B127" s="208"/>
      <c r="C127" s="185"/>
      <c r="D127" s="185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2:24" s="22" customFormat="1" ht="14.1" customHeight="1">
      <c r="B128" s="208"/>
      <c r="C128" s="185"/>
      <c r="D128" s="185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s="22" customFormat="1" ht="14.1" customHeight="1">
      <c r="B129" s="208"/>
      <c r="C129" s="185"/>
      <c r="D129" s="185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s="22" customFormat="1" ht="14.1" customHeight="1">
      <c r="B130" s="208"/>
      <c r="C130" s="185"/>
      <c r="D130" s="185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s="22" customFormat="1" ht="14.1" customHeight="1">
      <c r="B131" s="208"/>
      <c r="C131" s="185"/>
      <c r="D131" s="185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s="22" customFormat="1" ht="14.1" customHeight="1">
      <c r="B132" s="208"/>
      <c r="C132" s="185"/>
      <c r="D132" s="185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s="22" customFormat="1" ht="14.1" customHeight="1">
      <c r="B133" s="208"/>
      <c r="C133" s="185"/>
      <c r="D133" s="185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s="22" customFormat="1" ht="14.1" customHeight="1">
      <c r="B134" s="208"/>
      <c r="C134" s="185"/>
      <c r="D134" s="185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s="22" customFormat="1" ht="14.1" customHeight="1">
      <c r="B135" s="208"/>
      <c r="C135" s="185"/>
      <c r="D135" s="185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s="22" customFormat="1" ht="14.1" customHeight="1">
      <c r="B136" s="208"/>
      <c r="C136" s="185"/>
      <c r="D136" s="185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s="22" customFormat="1" ht="14.1" customHeight="1">
      <c r="B137" s="208"/>
      <c r="C137" s="185"/>
      <c r="D137" s="185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s="22" customFormat="1" ht="14.1" customHeight="1">
      <c r="B138" s="208"/>
      <c r="C138" s="185"/>
      <c r="D138" s="185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s="22" customFormat="1" ht="14.1" customHeight="1">
      <c r="B139" s="208"/>
      <c r="C139" s="185"/>
      <c r="D139" s="185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s="22" customFormat="1" ht="14.1" customHeight="1">
      <c r="B140" s="208"/>
      <c r="C140" s="185"/>
      <c r="D140" s="185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s="22" customFormat="1" ht="14.1" customHeight="1">
      <c r="B141" s="208"/>
      <c r="C141" s="185"/>
      <c r="D141" s="185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s="22" customFormat="1" ht="14.1" customHeight="1">
      <c r="B142" s="208"/>
      <c r="C142" s="185"/>
      <c r="D142" s="185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s="22" customFormat="1" ht="14.1" customHeight="1">
      <c r="B143" s="208"/>
      <c r="C143" s="185"/>
      <c r="D143" s="185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s="22" customFormat="1" ht="14.1" customHeight="1">
      <c r="B144" s="208"/>
      <c r="C144" s="185"/>
      <c r="D144" s="185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s="22" customFormat="1" ht="14.1" customHeight="1">
      <c r="B145" s="208"/>
      <c r="C145" s="185"/>
      <c r="D145" s="185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s="22" customFormat="1" ht="14.1" customHeight="1">
      <c r="B146" s="208"/>
      <c r="C146" s="185"/>
      <c r="D146" s="185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s="22" customFormat="1" ht="14.1" customHeight="1">
      <c r="B147" s="208"/>
      <c r="C147" s="185"/>
      <c r="D147" s="185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s="22" customFormat="1" ht="14.1" customHeight="1">
      <c r="B148" s="208"/>
      <c r="C148" s="185"/>
      <c r="D148" s="185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s="22" customFormat="1" ht="14.1" customHeight="1">
      <c r="B149" s="208"/>
      <c r="C149" s="185"/>
      <c r="D149" s="185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s="22" customFormat="1" ht="14.1" customHeight="1">
      <c r="B150" s="208"/>
      <c r="C150" s="185"/>
      <c r="D150" s="185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ht="14.1" customHeight="1" thickBot="1"/>
    <row r="152" spans="2:24" ht="14.1" customHeight="1" thickTop="1" thickBot="1">
      <c r="B152" s="235" t="s">
        <v>496</v>
      </c>
      <c r="C152" s="398">
        <v>-1.6972880718707803</v>
      </c>
    </row>
    <row r="153" spans="2:24" ht="14.1" customHeight="1" thickTop="1" thickBot="1">
      <c r="B153" s="235" t="s">
        <v>497</v>
      </c>
      <c r="C153" s="398">
        <v>1.1228668802343598</v>
      </c>
    </row>
    <row r="154" spans="2:24" ht="14.1" customHeight="1" thickTop="1" thickBot="1">
      <c r="B154" s="235" t="s">
        <v>498</v>
      </c>
      <c r="C154" s="398">
        <v>-1.073837558734515</v>
      </c>
    </row>
    <row r="155" spans="2:24" ht="14.1" customHeight="1" thickTop="1" thickBot="1">
      <c r="B155" s="236" t="s">
        <v>499</v>
      </c>
      <c r="C155" s="398">
        <v>6.1934096940428285</v>
      </c>
    </row>
    <row r="156" spans="2:24" ht="14.1" customHeight="1" thickTop="1" thickBot="1">
      <c r="B156" s="235" t="s">
        <v>500</v>
      </c>
      <c r="C156" s="398">
        <v>-1.8148189299983999</v>
      </c>
    </row>
    <row r="157" spans="2:24" ht="14.1" customHeight="1" thickTop="1" thickBot="1">
      <c r="B157" s="235" t="s">
        <v>501</v>
      </c>
      <c r="C157" s="398">
        <v>3.3572569904336222</v>
      </c>
    </row>
    <row r="158" spans="2:24" ht="14.1" customHeight="1" thickTop="1" thickBot="1">
      <c r="B158" s="235" t="s">
        <v>502</v>
      </c>
      <c r="C158" s="398">
        <v>6.9997872280502405</v>
      </c>
    </row>
    <row r="159" spans="2:24" ht="14.1" customHeight="1" thickTop="1" thickBot="1">
      <c r="B159" s="235" t="s">
        <v>503</v>
      </c>
      <c r="C159" s="398">
        <v>7.0970168184519133</v>
      </c>
    </row>
    <row r="160" spans="2:24" ht="14.1" customHeight="1" thickTop="1" thickBot="1">
      <c r="B160" s="235" t="s">
        <v>504</v>
      </c>
      <c r="C160" s="398">
        <v>6.7642200025512755</v>
      </c>
    </row>
    <row r="161" spans="2:3" ht="14.1" customHeight="1" thickTop="1" thickBot="1">
      <c r="B161" s="235" t="s">
        <v>505</v>
      </c>
      <c r="C161" s="398">
        <v>4.0328620417289143</v>
      </c>
    </row>
    <row r="162" spans="2:3" ht="14.1" customHeight="1" thickTop="1" thickBot="1">
      <c r="B162" s="235" t="s">
        <v>506</v>
      </c>
      <c r="C162" s="398">
        <v>9.4408651863533208</v>
      </c>
    </row>
    <row r="163" spans="2:3" ht="14.1" customHeight="1" thickTop="1" thickBot="1">
      <c r="B163" s="235" t="s">
        <v>507</v>
      </c>
      <c r="C163" s="398">
        <v>7.2157189966238766</v>
      </c>
    </row>
    <row r="164" spans="2:3" ht="14.1" customHeight="1" thickTop="1" thickBot="1">
      <c r="B164" s="235" t="s">
        <v>508</v>
      </c>
      <c r="C164" s="398">
        <v>4.7146020525207337</v>
      </c>
    </row>
    <row r="165" spans="2:3" ht="14.1" customHeight="1" thickTop="1">
      <c r="B165" s="237" t="s">
        <v>509</v>
      </c>
      <c r="C165" s="398">
        <v>4.179194081167779</v>
      </c>
    </row>
    <row r="166" spans="2:3" ht="14.1" customHeight="1">
      <c r="B166" s="237" t="s">
        <v>510</v>
      </c>
      <c r="C166" s="398">
        <v>2.1848837660747007</v>
      </c>
    </row>
    <row r="167" spans="2:3" ht="14.1" customHeight="1">
      <c r="C167" s="398"/>
    </row>
    <row r="168" spans="2:3" ht="14.1" customHeight="1">
      <c r="C168" s="398"/>
    </row>
    <row r="169" spans="2:3" ht="14.1" customHeight="1">
      <c r="C169" s="398"/>
    </row>
  </sheetData>
  <mergeCells count="8">
    <mergeCell ref="B25:D25"/>
    <mergeCell ref="B26:D26"/>
    <mergeCell ref="B27:D27"/>
    <mergeCell ref="B2:D2"/>
    <mergeCell ref="B3:D3"/>
    <mergeCell ref="B4:D4"/>
    <mergeCell ref="B5:B6"/>
    <mergeCell ref="C5:D5"/>
  </mergeCells>
  <hyperlinks>
    <hyperlink ref="B3:D3" location="'Capitulo 1'!B19" display="Producto Interno Bruto por actividad económica a precios básicos y de mercado. 2017-2018. 1/" xr:uid="{00000000-0004-0000-02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K65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57" style="3" bestFit="1" customWidth="1"/>
    <col min="3" max="3" width="24.6640625" style="3" customWidth="1"/>
    <col min="4" max="10" width="11.44140625" style="3" customWidth="1"/>
  </cols>
  <sheetData>
    <row r="2" spans="2:11" ht="15">
      <c r="B2" s="454" t="s">
        <v>435</v>
      </c>
      <c r="C2" s="454"/>
    </row>
    <row r="3" spans="2:11" ht="16.5" customHeight="1" thickBot="1">
      <c r="B3" s="474" t="s">
        <v>1381</v>
      </c>
      <c r="C3" s="474"/>
    </row>
    <row r="4" spans="2:11" ht="13.8" thickTop="1">
      <c r="B4" s="486" t="s">
        <v>292</v>
      </c>
      <c r="C4" s="486" t="s">
        <v>294</v>
      </c>
    </row>
    <row r="5" spans="2:11" ht="13.8" thickBot="1">
      <c r="B5" s="493"/>
      <c r="C5" s="493"/>
    </row>
    <row r="6" spans="2:11" ht="14.4" thickTop="1" thickBot="1">
      <c r="B6" s="263" t="s">
        <v>138</v>
      </c>
      <c r="C6" s="385">
        <v>1126505</v>
      </c>
      <c r="D6" s="179"/>
    </row>
    <row r="7" spans="2:11" ht="18.75" customHeight="1" thickTop="1" thickBot="1">
      <c r="B7" s="277" t="s">
        <v>169</v>
      </c>
      <c r="C7" s="385">
        <v>725766</v>
      </c>
      <c r="D7" s="179"/>
    </row>
    <row r="8" spans="2:11" ht="18.75" customHeight="1" thickTop="1" thickBot="1">
      <c r="B8" s="277" t="s">
        <v>170</v>
      </c>
      <c r="C8" s="385">
        <v>96560</v>
      </c>
      <c r="D8" s="179"/>
    </row>
    <row r="9" spans="2:11" ht="16.5" customHeight="1" thickTop="1" thickBot="1">
      <c r="B9" s="277" t="s">
        <v>171</v>
      </c>
      <c r="C9" s="385">
        <v>244935</v>
      </c>
      <c r="D9" s="179"/>
    </row>
    <row r="10" spans="2:11" ht="17.25" customHeight="1" thickTop="1" thickBot="1">
      <c r="B10" s="277" t="s">
        <v>172</v>
      </c>
      <c r="C10" s="385">
        <v>11446</v>
      </c>
      <c r="D10" s="179"/>
    </row>
    <row r="11" spans="2:11" ht="14.4" thickTop="1" thickBot="1">
      <c r="B11" s="277" t="s">
        <v>407</v>
      </c>
      <c r="C11" s="385">
        <v>47798</v>
      </c>
      <c r="D11" s="179"/>
    </row>
    <row r="12" spans="2:11" ht="14.4" thickTop="1" thickBot="1">
      <c r="B12" s="277"/>
      <c r="C12" s="385"/>
      <c r="D12" s="179"/>
    </row>
    <row r="13" spans="2:11" ht="14.4" thickTop="1" thickBot="1">
      <c r="B13" s="263" t="s">
        <v>116</v>
      </c>
      <c r="C13" s="385">
        <v>137215</v>
      </c>
      <c r="D13" s="179"/>
      <c r="E13" s="122"/>
      <c r="F13" s="122"/>
      <c r="G13" s="122"/>
      <c r="H13" s="122"/>
      <c r="I13" s="122"/>
      <c r="J13" s="122"/>
      <c r="K13" s="122"/>
    </row>
    <row r="14" spans="2:11" ht="14.4" thickTop="1" thickBot="1">
      <c r="B14" s="277" t="s">
        <v>169</v>
      </c>
      <c r="C14" s="385">
        <v>104258</v>
      </c>
      <c r="D14" s="179"/>
    </row>
    <row r="15" spans="2:11" ht="14.4" thickTop="1" thickBot="1">
      <c r="B15" s="277" t="s">
        <v>170</v>
      </c>
      <c r="C15" s="385">
        <v>4263</v>
      </c>
      <c r="D15" s="179"/>
    </row>
    <row r="16" spans="2:11" ht="14.4" thickTop="1" thickBot="1">
      <c r="B16" s="277" t="s">
        <v>171</v>
      </c>
      <c r="C16" s="385">
        <v>15075</v>
      </c>
      <c r="D16" s="179"/>
    </row>
    <row r="17" spans="2:11" s="3" customFormat="1" ht="14.4" thickTop="1" thickBot="1">
      <c r="B17" s="277" t="s">
        <v>172</v>
      </c>
      <c r="C17" s="385">
        <v>1253</v>
      </c>
      <c r="D17" s="179"/>
      <c r="K17"/>
    </row>
    <row r="18" spans="2:11" s="3" customFormat="1" ht="14.4" thickTop="1" thickBot="1">
      <c r="B18" s="277" t="s">
        <v>407</v>
      </c>
      <c r="C18" s="385">
        <v>12366</v>
      </c>
      <c r="D18" s="179"/>
      <c r="K18"/>
    </row>
    <row r="19" spans="2:11" s="3" customFormat="1" ht="14.4" thickTop="1" thickBot="1">
      <c r="B19" s="277"/>
      <c r="C19" s="385"/>
      <c r="D19" s="179"/>
      <c r="K19"/>
    </row>
    <row r="20" spans="2:11" s="3" customFormat="1" ht="14.4" thickTop="1" thickBot="1">
      <c r="B20" s="263" t="s">
        <v>117</v>
      </c>
      <c r="C20" s="385">
        <v>112823</v>
      </c>
      <c r="D20" s="179"/>
      <c r="K20"/>
    </row>
    <row r="21" spans="2:11" s="3" customFormat="1" ht="14.4" thickTop="1" thickBot="1">
      <c r="B21" s="277" t="s">
        <v>169</v>
      </c>
      <c r="C21" s="385">
        <v>74852</v>
      </c>
      <c r="D21" s="179"/>
      <c r="K21"/>
    </row>
    <row r="22" spans="2:11" s="3" customFormat="1" ht="14.4" thickTop="1" thickBot="1">
      <c r="B22" s="277" t="s">
        <v>170</v>
      </c>
      <c r="C22" s="385">
        <v>3173</v>
      </c>
      <c r="D22" s="179"/>
      <c r="K22"/>
    </row>
    <row r="23" spans="2:11" s="3" customFormat="1" ht="14.4" thickTop="1" thickBot="1">
      <c r="B23" s="277" t="s">
        <v>171</v>
      </c>
      <c r="C23" s="385">
        <v>18344</v>
      </c>
      <c r="D23" s="179"/>
      <c r="K23"/>
    </row>
    <row r="24" spans="2:11" s="3" customFormat="1" ht="14.4" thickTop="1" thickBot="1">
      <c r="B24" s="277" t="s">
        <v>172</v>
      </c>
      <c r="C24" s="385">
        <v>3495</v>
      </c>
      <c r="D24" s="179"/>
      <c r="K24"/>
    </row>
    <row r="25" spans="2:11" s="3" customFormat="1" ht="14.4" thickTop="1" thickBot="1">
      <c r="B25" s="277" t="s">
        <v>407</v>
      </c>
      <c r="C25" s="385">
        <v>12959</v>
      </c>
      <c r="D25" s="189"/>
      <c r="K25"/>
    </row>
    <row r="26" spans="2:11" s="3" customFormat="1" ht="14.4" thickTop="1" thickBot="1">
      <c r="B26" s="277"/>
      <c r="C26" s="385"/>
      <c r="D26" s="189"/>
      <c r="K26"/>
    </row>
    <row r="27" spans="2:11" s="3" customFormat="1" ht="14.4" thickTop="1" thickBot="1">
      <c r="B27" s="263" t="s">
        <v>118</v>
      </c>
      <c r="C27" s="393">
        <v>136679</v>
      </c>
      <c r="D27" s="179"/>
      <c r="K27"/>
    </row>
    <row r="28" spans="2:11" s="3" customFormat="1" ht="14.4" thickTop="1" thickBot="1">
      <c r="B28" s="277" t="s">
        <v>169</v>
      </c>
      <c r="C28" s="385">
        <v>101335</v>
      </c>
      <c r="D28" s="179"/>
      <c r="K28"/>
    </row>
    <row r="29" spans="2:11" s="3" customFormat="1" ht="14.4" thickTop="1" thickBot="1">
      <c r="B29" s="277" t="s">
        <v>170</v>
      </c>
      <c r="C29" s="385">
        <v>4730</v>
      </c>
      <c r="D29" s="179"/>
      <c r="K29"/>
    </row>
    <row r="30" spans="2:11" s="3" customFormat="1" ht="14.4" thickTop="1" thickBot="1">
      <c r="B30" s="277" t="s">
        <v>171</v>
      </c>
      <c r="C30" s="385">
        <v>15684</v>
      </c>
      <c r="D30" s="179"/>
      <c r="K30"/>
    </row>
    <row r="31" spans="2:11" s="3" customFormat="1" ht="14.4" thickTop="1" thickBot="1">
      <c r="B31" s="277" t="s">
        <v>172</v>
      </c>
      <c r="C31" s="385">
        <v>699</v>
      </c>
      <c r="D31" s="179"/>
      <c r="K31"/>
    </row>
    <row r="32" spans="2:11" s="3" customFormat="1" ht="14.4" thickTop="1" thickBot="1">
      <c r="B32" s="277" t="s">
        <v>407</v>
      </c>
      <c r="C32" s="385">
        <v>14231</v>
      </c>
      <c r="D32" s="179"/>
      <c r="K32"/>
    </row>
    <row r="33" spans="2:11" s="3" customFormat="1" ht="14.4" thickTop="1" thickBot="1">
      <c r="B33" s="277"/>
      <c r="C33" s="385"/>
      <c r="D33" s="179"/>
      <c r="K33"/>
    </row>
    <row r="34" spans="2:11" s="3" customFormat="1" ht="14.4" thickTop="1" thickBot="1">
      <c r="B34" s="263" t="s">
        <v>266</v>
      </c>
      <c r="C34" s="385">
        <v>158549</v>
      </c>
      <c r="D34" s="179"/>
      <c r="K34"/>
    </row>
    <row r="35" spans="2:11" s="3" customFormat="1" ht="14.4" thickTop="1" thickBot="1">
      <c r="B35" s="277" t="s">
        <v>169</v>
      </c>
      <c r="C35" s="385">
        <v>109149</v>
      </c>
      <c r="D35" s="179"/>
      <c r="K35"/>
    </row>
    <row r="36" spans="2:11" s="3" customFormat="1" ht="14.4" thickTop="1" thickBot="1">
      <c r="B36" s="277" t="s">
        <v>170</v>
      </c>
      <c r="C36" s="385">
        <v>5639</v>
      </c>
      <c r="D36" s="179"/>
      <c r="K36"/>
    </row>
    <row r="37" spans="2:11" s="3" customFormat="1" ht="14.4" thickTop="1" thickBot="1">
      <c r="B37" s="277" t="s">
        <v>171</v>
      </c>
      <c r="C37" s="385">
        <v>24253</v>
      </c>
      <c r="D37" s="179"/>
      <c r="K37"/>
    </row>
    <row r="38" spans="2:11" s="3" customFormat="1" ht="14.4" thickTop="1" thickBot="1">
      <c r="B38" s="277" t="s">
        <v>172</v>
      </c>
      <c r="C38" s="385">
        <v>2349</v>
      </c>
      <c r="D38" s="179"/>
      <c r="K38"/>
    </row>
    <row r="39" spans="2:11" s="3" customFormat="1" ht="14.4" thickTop="1" thickBot="1">
      <c r="B39" s="277" t="s">
        <v>407</v>
      </c>
      <c r="C39" s="385">
        <v>17159</v>
      </c>
      <c r="D39" s="179"/>
      <c r="K39"/>
    </row>
    <row r="40" spans="2:11" s="3" customFormat="1" ht="14.4" thickTop="1" thickBot="1">
      <c r="B40" s="277"/>
      <c r="C40" s="385"/>
      <c r="D40" s="179"/>
      <c r="K40"/>
    </row>
    <row r="41" spans="2:11" s="3" customFormat="1" ht="14.4" thickTop="1" thickBot="1">
      <c r="B41" s="263" t="s">
        <v>119</v>
      </c>
      <c r="C41" s="385">
        <v>150184</v>
      </c>
      <c r="D41" s="179"/>
      <c r="K41"/>
    </row>
    <row r="42" spans="2:11" s="3" customFormat="1" ht="14.4" thickTop="1" thickBot="1">
      <c r="B42" s="277" t="s">
        <v>169</v>
      </c>
      <c r="C42" s="385">
        <v>95285</v>
      </c>
      <c r="D42" s="179"/>
      <c r="K42"/>
    </row>
    <row r="43" spans="2:11" s="3" customFormat="1" ht="14.4" thickTop="1" thickBot="1">
      <c r="B43" s="277" t="s">
        <v>170</v>
      </c>
      <c r="C43" s="385">
        <v>10145</v>
      </c>
      <c r="D43" s="179"/>
      <c r="K43"/>
    </row>
    <row r="44" spans="2:11" s="3" customFormat="1" ht="14.4" thickTop="1" thickBot="1">
      <c r="B44" s="277" t="s">
        <v>171</v>
      </c>
      <c r="C44" s="385">
        <v>24556</v>
      </c>
      <c r="D44" s="179"/>
      <c r="K44"/>
    </row>
    <row r="45" spans="2:11" s="3" customFormat="1" ht="14.4" thickTop="1" thickBot="1">
      <c r="B45" s="277" t="s">
        <v>172</v>
      </c>
      <c r="C45" s="385">
        <v>1675</v>
      </c>
      <c r="D45" s="179"/>
      <c r="K45"/>
    </row>
    <row r="46" spans="2:11" s="3" customFormat="1" ht="14.4" thickTop="1" thickBot="1">
      <c r="B46" s="277" t="s">
        <v>407</v>
      </c>
      <c r="C46" s="385">
        <v>18523</v>
      </c>
      <c r="D46" s="179"/>
      <c r="K46"/>
    </row>
    <row r="47" spans="2:11" s="3" customFormat="1" ht="14.4" thickTop="1" thickBot="1">
      <c r="B47" s="277"/>
      <c r="C47" s="385"/>
      <c r="D47" s="179"/>
      <c r="K47"/>
    </row>
    <row r="48" spans="2:11" s="3" customFormat="1" ht="14.4" thickTop="1" thickBot="1">
      <c r="B48" s="263" t="s">
        <v>103</v>
      </c>
      <c r="C48" s="385">
        <v>1821955</v>
      </c>
      <c r="D48" s="179"/>
      <c r="K48"/>
    </row>
    <row r="49" spans="2:10" ht="14.4" thickTop="1" thickBot="1">
      <c r="B49" s="277" t="s">
        <v>169</v>
      </c>
      <c r="C49" s="393">
        <v>1210645</v>
      </c>
      <c r="D49" s="179"/>
    </row>
    <row r="50" spans="2:10" ht="14.4" thickTop="1" thickBot="1">
      <c r="B50" s="277" t="s">
        <v>170</v>
      </c>
      <c r="C50" s="385">
        <v>124510</v>
      </c>
      <c r="D50" s="179"/>
    </row>
    <row r="51" spans="2:10" ht="14.4" thickTop="1" thickBot="1">
      <c r="B51" s="277" t="s">
        <v>171</v>
      </c>
      <c r="C51" s="385">
        <v>342847</v>
      </c>
      <c r="D51" s="179"/>
    </row>
    <row r="52" spans="2:10" ht="14.4" thickTop="1" thickBot="1">
      <c r="B52" s="277" t="s">
        <v>172</v>
      </c>
      <c r="C52" s="385">
        <v>20917</v>
      </c>
      <c r="D52" s="179"/>
    </row>
    <row r="53" spans="2:10" ht="14.4" thickTop="1" thickBot="1">
      <c r="B53" s="277" t="s">
        <v>407</v>
      </c>
      <c r="C53" s="385">
        <v>123036</v>
      </c>
      <c r="D53" s="179"/>
    </row>
    <row r="54" spans="2:10" ht="14.4" thickTop="1" thickBot="1">
      <c r="B54" s="284"/>
      <c r="C54" s="304"/>
    </row>
    <row r="55" spans="2:10" ht="14.4" thickTop="1" thickBot="1">
      <c r="B55" s="471" t="s">
        <v>1358</v>
      </c>
      <c r="C55" s="472"/>
      <c r="D55"/>
      <c r="E55"/>
      <c r="F55"/>
      <c r="G55"/>
      <c r="H55"/>
      <c r="I55"/>
      <c r="J55"/>
    </row>
    <row r="56" spans="2:10" ht="13.8" thickTop="1">
      <c r="C56" s="179"/>
      <c r="D56"/>
      <c r="E56"/>
      <c r="F56"/>
      <c r="G56"/>
      <c r="H56"/>
      <c r="I56"/>
      <c r="J56"/>
    </row>
    <row r="57" spans="2:10">
      <c r="C57" s="179"/>
      <c r="D57"/>
      <c r="E57"/>
      <c r="F57"/>
      <c r="G57"/>
      <c r="H57"/>
      <c r="I57"/>
      <c r="J57"/>
    </row>
    <row r="58" spans="2:10">
      <c r="B58" s="123"/>
      <c r="C58" s="179"/>
      <c r="D58"/>
      <c r="E58"/>
      <c r="F58"/>
      <c r="G58"/>
      <c r="H58"/>
      <c r="I58"/>
      <c r="J58"/>
    </row>
    <row r="59" spans="2:10">
      <c r="C59" s="179"/>
      <c r="D59"/>
      <c r="E59"/>
      <c r="F59"/>
      <c r="G59"/>
      <c r="H59"/>
      <c r="I59"/>
      <c r="J59"/>
    </row>
    <row r="60" spans="2:10">
      <c r="C60" s="179"/>
      <c r="D60"/>
      <c r="E60"/>
      <c r="F60"/>
      <c r="G60"/>
      <c r="H60"/>
      <c r="I60"/>
      <c r="J60"/>
    </row>
    <row r="61" spans="2:10">
      <c r="C61" s="179"/>
      <c r="D61"/>
      <c r="E61"/>
      <c r="F61"/>
      <c r="G61"/>
      <c r="H61"/>
      <c r="I61"/>
      <c r="J61"/>
    </row>
    <row r="62" spans="2:10">
      <c r="C62" s="123"/>
      <c r="D62"/>
      <c r="E62"/>
      <c r="F62"/>
      <c r="G62"/>
      <c r="H62"/>
      <c r="I62"/>
      <c r="J62"/>
    </row>
    <row r="63" spans="2:10">
      <c r="C63" s="123"/>
      <c r="D63"/>
      <c r="E63"/>
      <c r="F63"/>
      <c r="G63"/>
      <c r="H63"/>
      <c r="I63"/>
      <c r="J63"/>
    </row>
    <row r="64" spans="2:10">
      <c r="C64" s="123"/>
      <c r="D64"/>
      <c r="E64"/>
      <c r="F64"/>
      <c r="G64"/>
      <c r="H64"/>
      <c r="I64"/>
      <c r="J64"/>
    </row>
    <row r="65" spans="3:3">
      <c r="C65" s="123"/>
    </row>
  </sheetData>
  <mergeCells count="5">
    <mergeCell ref="B55:C55"/>
    <mergeCell ref="B2:C2"/>
    <mergeCell ref="B3:C3"/>
    <mergeCell ref="B4:B5"/>
    <mergeCell ref="C4:C5"/>
  </mergeCells>
  <hyperlinks>
    <hyperlink ref="B3:C3" location="'Capitulo 3'!B33" display=" Total de hogares por nivel de pobreza, según tipo de tenencia de la vivienda y región. 2018." xr:uid="{00000000-0004-0000-1D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O86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57" style="3" bestFit="1" customWidth="1"/>
    <col min="3" max="3" width="24.6640625" style="3" customWidth="1"/>
    <col min="4" max="4" width="16" style="3" customWidth="1"/>
    <col min="5" max="6" width="19" style="3" customWidth="1"/>
    <col min="7" max="7" width="18.109375" style="3" customWidth="1"/>
    <col min="8" max="14" width="11.44140625" style="3" customWidth="1"/>
  </cols>
  <sheetData>
    <row r="2" spans="2:15" ht="15">
      <c r="B2" s="454" t="s">
        <v>436</v>
      </c>
      <c r="C2" s="454"/>
      <c r="D2" s="454"/>
      <c r="E2" s="454"/>
      <c r="F2" s="454"/>
      <c r="G2" s="454"/>
    </row>
    <row r="3" spans="2:15" ht="19.2" customHeight="1" thickBot="1">
      <c r="B3" s="474" t="s">
        <v>1382</v>
      </c>
      <c r="C3" s="474"/>
      <c r="D3" s="474"/>
      <c r="E3" s="474"/>
      <c r="F3" s="474"/>
      <c r="G3" s="534"/>
    </row>
    <row r="4" spans="2:15" ht="14.4" customHeight="1" thickTop="1" thickBot="1">
      <c r="B4" s="486" t="s">
        <v>1383</v>
      </c>
      <c r="C4" s="486" t="s">
        <v>113</v>
      </c>
      <c r="D4" s="451" t="s">
        <v>275</v>
      </c>
      <c r="E4" s="452"/>
      <c r="F4" s="452"/>
      <c r="G4" s="552" t="s">
        <v>274</v>
      </c>
    </row>
    <row r="5" spans="2:15" ht="26.4" thickTop="1" thickBot="1">
      <c r="B5" s="493"/>
      <c r="C5" s="493"/>
      <c r="D5" s="300" t="s">
        <v>261</v>
      </c>
      <c r="E5" s="300" t="s">
        <v>262</v>
      </c>
      <c r="F5" s="300" t="s">
        <v>1384</v>
      </c>
      <c r="G5" s="529"/>
    </row>
    <row r="6" spans="2:15" ht="14.4" thickTop="1" thickBot="1">
      <c r="B6" s="263" t="s">
        <v>138</v>
      </c>
      <c r="C6" s="385"/>
      <c r="D6" s="385"/>
      <c r="E6" s="385"/>
      <c r="F6" s="385"/>
      <c r="G6" s="385"/>
      <c r="H6" s="179"/>
    </row>
    <row r="7" spans="2:15" ht="14.4" thickTop="1" thickBot="1">
      <c r="B7" s="277" t="s">
        <v>1385</v>
      </c>
      <c r="C7" s="417">
        <v>3261760</v>
      </c>
      <c r="D7" s="417">
        <v>116190</v>
      </c>
      <c r="E7" s="417">
        <v>355625</v>
      </c>
      <c r="F7" s="417">
        <v>471815</v>
      </c>
      <c r="G7" s="417">
        <v>2789945</v>
      </c>
      <c r="H7" s="179"/>
      <c r="I7" s="96"/>
    </row>
    <row r="8" spans="2:15" ht="14.4" thickTop="1" thickBot="1">
      <c r="B8" s="277" t="s">
        <v>1386</v>
      </c>
      <c r="C8" s="417">
        <v>1126505</v>
      </c>
      <c r="D8" s="417">
        <v>31391</v>
      </c>
      <c r="E8" s="417">
        <v>113321</v>
      </c>
      <c r="F8" s="417">
        <v>144712</v>
      </c>
      <c r="G8" s="417">
        <v>981793</v>
      </c>
      <c r="H8" s="179"/>
      <c r="I8" s="96"/>
    </row>
    <row r="9" spans="2:15" ht="14.4" thickTop="1" thickBot="1">
      <c r="B9" s="277" t="s">
        <v>1387</v>
      </c>
      <c r="C9" s="418">
        <v>2.8954687285009895</v>
      </c>
      <c r="D9" s="418">
        <v>3.7013793762543408</v>
      </c>
      <c r="E9" s="418">
        <v>3.1382091580554365</v>
      </c>
      <c r="F9" s="418">
        <v>3.2603723257228139</v>
      </c>
      <c r="G9" s="418">
        <v>2.8416835320683669</v>
      </c>
      <c r="H9" s="179"/>
      <c r="I9" s="96"/>
    </row>
    <row r="10" spans="2:15" ht="14.4" thickTop="1" thickBot="1">
      <c r="B10" s="277" t="s">
        <v>1388</v>
      </c>
      <c r="C10" s="418">
        <v>1.3747591000483801</v>
      </c>
      <c r="D10" s="418">
        <v>0.90615144468159659</v>
      </c>
      <c r="E10" s="418">
        <v>0.77058974064824703</v>
      </c>
      <c r="F10" s="418">
        <v>0.79999585383382066</v>
      </c>
      <c r="G10" s="418">
        <v>1.4594766921336748</v>
      </c>
      <c r="H10" s="179"/>
      <c r="I10" s="96"/>
    </row>
    <row r="11" spans="2:15" ht="14.4" thickTop="1" thickBot="1">
      <c r="B11" s="277" t="s">
        <v>1389</v>
      </c>
      <c r="C11" s="418">
        <v>1.2873338334050908</v>
      </c>
      <c r="D11" s="418">
        <v>0.54289446019559717</v>
      </c>
      <c r="E11" s="418">
        <v>0.60530704811994296</v>
      </c>
      <c r="F11" s="418">
        <v>0.59176847808060118</v>
      </c>
      <c r="G11" s="418">
        <v>1.3898571287430257</v>
      </c>
      <c r="H11" s="179"/>
      <c r="I11" s="96"/>
    </row>
    <row r="12" spans="2:15" ht="14.4" thickTop="1" thickBot="1">
      <c r="B12" s="277" t="s">
        <v>1390</v>
      </c>
      <c r="C12" s="417">
        <v>1295755.159432939</v>
      </c>
      <c r="D12" s="417">
        <v>141157.80287343499</v>
      </c>
      <c r="E12" s="417">
        <v>297229.47073357931</v>
      </c>
      <c r="F12" s="417">
        <v>263374.32585411047</v>
      </c>
      <c r="G12" s="417">
        <v>1447923.5851488083</v>
      </c>
      <c r="H12" s="179"/>
      <c r="I12" s="96"/>
    </row>
    <row r="13" spans="2:15" ht="14.4" thickTop="1" thickBot="1">
      <c r="B13" s="277" t="s">
        <v>1391</v>
      </c>
      <c r="C13" s="417">
        <v>507020.65394472226</v>
      </c>
      <c r="D13" s="417">
        <v>37253.300054155647</v>
      </c>
      <c r="E13" s="417">
        <v>94689.674932272101</v>
      </c>
      <c r="F13" s="417">
        <v>82230.547535795078</v>
      </c>
      <c r="G13" s="417">
        <v>569632.86026382109</v>
      </c>
      <c r="H13" s="179"/>
      <c r="I13" s="96"/>
    </row>
    <row r="14" spans="2:15" ht="14.4" thickTop="1" thickBot="1">
      <c r="B14" s="277" t="s">
        <v>1392</v>
      </c>
      <c r="C14" s="418">
        <v>44.121331019391832</v>
      </c>
      <c r="D14" s="418">
        <v>59.252652034022489</v>
      </c>
      <c r="E14" s="418">
        <v>49.455087759550302</v>
      </c>
      <c r="F14" s="418">
        <v>51.580380341644094</v>
      </c>
      <c r="G14" s="418">
        <v>43.021899728354143</v>
      </c>
      <c r="H14" s="179"/>
      <c r="I14" s="96"/>
    </row>
    <row r="15" spans="2:15" ht="17.25" customHeight="1" thickTop="1" thickBot="1">
      <c r="B15" s="277"/>
      <c r="C15" s="385"/>
      <c r="D15" s="385"/>
      <c r="E15" s="385"/>
      <c r="F15" s="385"/>
      <c r="G15" s="385"/>
      <c r="H15" s="179"/>
    </row>
    <row r="16" spans="2:15" ht="14.4" thickTop="1" thickBot="1">
      <c r="B16" s="263" t="s">
        <v>116</v>
      </c>
      <c r="C16" s="385"/>
      <c r="D16" s="385"/>
      <c r="E16" s="385"/>
      <c r="F16" s="385"/>
      <c r="G16" s="385"/>
      <c r="H16" s="179"/>
      <c r="I16" s="122"/>
      <c r="J16" s="122"/>
      <c r="K16" s="122"/>
      <c r="L16" s="122"/>
      <c r="M16" s="122"/>
      <c r="N16" s="122"/>
      <c r="O16" s="122"/>
    </row>
    <row r="17" spans="2:15" ht="14.4" thickTop="1" thickBot="1">
      <c r="B17" s="277" t="s">
        <v>1385</v>
      </c>
      <c r="C17" s="417">
        <v>414911</v>
      </c>
      <c r="D17" s="417">
        <v>33839</v>
      </c>
      <c r="E17" s="417">
        <v>83656</v>
      </c>
      <c r="F17" s="417">
        <v>117495</v>
      </c>
      <c r="G17" s="417">
        <v>297416</v>
      </c>
      <c r="H17" s="179"/>
      <c r="I17" s="122"/>
      <c r="J17" s="122"/>
      <c r="K17" s="122"/>
      <c r="L17" s="122"/>
      <c r="M17" s="122"/>
      <c r="N17" s="122"/>
      <c r="O17" s="122"/>
    </row>
    <row r="18" spans="2:15" ht="14.4" thickTop="1" thickBot="1">
      <c r="B18" s="277" t="s">
        <v>1386</v>
      </c>
      <c r="C18" s="417">
        <v>137215</v>
      </c>
      <c r="D18" s="417">
        <v>9292</v>
      </c>
      <c r="E18" s="417">
        <v>23934</v>
      </c>
      <c r="F18" s="417">
        <v>33226</v>
      </c>
      <c r="G18" s="417">
        <v>103989</v>
      </c>
      <c r="H18" s="179"/>
      <c r="I18" s="122"/>
      <c r="J18" s="122"/>
      <c r="K18" s="122"/>
      <c r="L18" s="122"/>
      <c r="M18" s="122"/>
      <c r="N18" s="122"/>
      <c r="O18" s="122"/>
    </row>
    <row r="19" spans="2:15" ht="14.4" thickTop="1" thickBot="1">
      <c r="B19" s="277" t="s">
        <v>1387</v>
      </c>
      <c r="C19" s="418">
        <v>3.0238020624567254</v>
      </c>
      <c r="D19" s="418">
        <v>3.6417348256564792</v>
      </c>
      <c r="E19" s="418">
        <v>3.49527868304504</v>
      </c>
      <c r="F19" s="418">
        <v>3.5362366821164142</v>
      </c>
      <c r="G19" s="418">
        <v>2.8600717383569401</v>
      </c>
      <c r="H19" s="179"/>
      <c r="I19" s="122"/>
      <c r="J19" s="122"/>
      <c r="K19" s="122"/>
      <c r="L19" s="122"/>
      <c r="M19" s="122"/>
      <c r="N19" s="122"/>
      <c r="O19" s="122"/>
    </row>
    <row r="20" spans="2:15" ht="14.4" thickTop="1" thickBot="1">
      <c r="B20" s="277" t="s">
        <v>1388</v>
      </c>
      <c r="C20" s="418">
        <v>1.2156396895383161</v>
      </c>
      <c r="D20" s="418">
        <v>0.70512268618166152</v>
      </c>
      <c r="E20" s="418">
        <v>0.86258042951449854</v>
      </c>
      <c r="F20" s="418">
        <v>0.81854571720941449</v>
      </c>
      <c r="G20" s="418">
        <v>1.3425169969900645</v>
      </c>
      <c r="H20" s="179"/>
      <c r="I20" s="122"/>
      <c r="J20" s="122"/>
      <c r="K20" s="122"/>
      <c r="L20" s="122"/>
      <c r="M20" s="122"/>
      <c r="N20" s="122"/>
      <c r="O20" s="122"/>
    </row>
    <row r="21" spans="2:15" ht="14.4" thickTop="1" thickBot="1">
      <c r="B21" s="277" t="s">
        <v>1389</v>
      </c>
      <c r="C21" s="418">
        <v>1.1180483183325438</v>
      </c>
      <c r="D21" s="418">
        <v>0.43984072320275497</v>
      </c>
      <c r="E21" s="418">
        <v>0.70510570736191158</v>
      </c>
      <c r="F21" s="418">
        <v>0.63092156744717998</v>
      </c>
      <c r="G21" s="418">
        <v>1.2736924097741107</v>
      </c>
      <c r="H21" s="179"/>
    </row>
    <row r="22" spans="2:15" ht="14.4" thickTop="1" thickBot="1">
      <c r="B22" s="277" t="s">
        <v>1390</v>
      </c>
      <c r="C22" s="417">
        <v>903131.02022373653</v>
      </c>
      <c r="D22" s="417">
        <v>133506.0642488162</v>
      </c>
      <c r="E22" s="417">
        <v>307424.15392328898</v>
      </c>
      <c r="F22" s="417">
        <v>258786.13281767303</v>
      </c>
      <c r="G22" s="417">
        <v>1109008.596014963</v>
      </c>
      <c r="H22" s="179"/>
    </row>
    <row r="23" spans="2:15" ht="14.4" thickTop="1" thickBot="1">
      <c r="B23" s="277" t="s">
        <v>1391</v>
      </c>
      <c r="C23" s="417">
        <v>356423.82738038851</v>
      </c>
      <c r="D23" s="417">
        <v>36534.065217391311</v>
      </c>
      <c r="E23" s="417">
        <v>87742.885476727708</v>
      </c>
      <c r="F23" s="417">
        <v>73421.800848732921</v>
      </c>
      <c r="G23" s="417">
        <v>446847.0965102074</v>
      </c>
      <c r="H23" s="179"/>
    </row>
    <row r="24" spans="2:15" s="3" customFormat="1" ht="14.4" thickTop="1" thickBot="1">
      <c r="B24" s="277" t="s">
        <v>1392</v>
      </c>
      <c r="C24" s="418">
        <v>43.595088000583026</v>
      </c>
      <c r="D24" s="418">
        <v>42.348256564786915</v>
      </c>
      <c r="E24" s="418">
        <v>43.67009275507646</v>
      </c>
      <c r="F24" s="418">
        <v>43.300427376151205</v>
      </c>
      <c r="G24" s="418">
        <v>43.689236361538242</v>
      </c>
      <c r="H24" s="179"/>
      <c r="O24"/>
    </row>
    <row r="25" spans="2:15" s="3" customFormat="1" ht="14.4" thickTop="1" thickBot="1">
      <c r="B25" s="277"/>
      <c r="C25" s="385"/>
      <c r="D25" s="417"/>
      <c r="E25" s="417"/>
      <c r="F25" s="417"/>
      <c r="G25" s="417"/>
      <c r="H25" s="179"/>
      <c r="O25"/>
    </row>
    <row r="26" spans="2:15" s="3" customFormat="1" ht="14.4" thickTop="1" thickBot="1">
      <c r="B26" s="263" t="s">
        <v>117</v>
      </c>
      <c r="C26" s="385"/>
      <c r="D26" s="385"/>
      <c r="E26" s="385"/>
      <c r="F26" s="385"/>
      <c r="G26" s="385"/>
      <c r="H26" s="179"/>
      <c r="O26"/>
    </row>
    <row r="27" spans="2:15" s="3" customFormat="1" ht="14.4" thickTop="1" thickBot="1">
      <c r="B27" s="277" t="s">
        <v>1385</v>
      </c>
      <c r="C27" s="417">
        <v>320120</v>
      </c>
      <c r="D27" s="417">
        <v>22887</v>
      </c>
      <c r="E27" s="417">
        <v>67654</v>
      </c>
      <c r="F27" s="417">
        <v>90541</v>
      </c>
      <c r="G27" s="417">
        <v>229579</v>
      </c>
      <c r="H27" s="179"/>
      <c r="O27"/>
    </row>
    <row r="28" spans="2:15" s="3" customFormat="1" ht="14.4" thickTop="1" thickBot="1">
      <c r="B28" s="277" t="s">
        <v>1386</v>
      </c>
      <c r="C28" s="417">
        <v>112823</v>
      </c>
      <c r="D28" s="417">
        <v>6516</v>
      </c>
      <c r="E28" s="417">
        <v>21141</v>
      </c>
      <c r="F28" s="417">
        <v>27657</v>
      </c>
      <c r="G28" s="417">
        <v>85166</v>
      </c>
      <c r="H28" s="179"/>
      <c r="O28"/>
    </row>
    <row r="29" spans="2:15" s="3" customFormat="1" ht="14.4" thickTop="1" thickBot="1">
      <c r="B29" s="277" t="s">
        <v>1387</v>
      </c>
      <c r="C29" s="418">
        <v>2.8373647217322704</v>
      </c>
      <c r="D29" s="418">
        <v>3.5124309392265194</v>
      </c>
      <c r="E29" s="418">
        <v>3.2001324440660319</v>
      </c>
      <c r="F29" s="418">
        <v>3.2737100914777439</v>
      </c>
      <c r="G29" s="418">
        <v>2.6956649367118386</v>
      </c>
      <c r="H29" s="179"/>
      <c r="O29"/>
    </row>
    <row r="30" spans="2:15" s="3" customFormat="1" ht="14.4" thickTop="1" thickBot="1">
      <c r="B30" s="277" t="s">
        <v>1388</v>
      </c>
      <c r="C30" s="418">
        <v>1.1624580094484298</v>
      </c>
      <c r="D30" s="418">
        <v>0.74201964395334541</v>
      </c>
      <c r="E30" s="418">
        <v>0.86452864102927973</v>
      </c>
      <c r="F30" s="418">
        <v>0.83566547347868558</v>
      </c>
      <c r="G30" s="418">
        <v>1.2685813587581918</v>
      </c>
      <c r="H30" s="179"/>
      <c r="O30"/>
    </row>
    <row r="31" spans="2:15" s="3" customFormat="1" ht="14.4" thickTop="1" thickBot="1">
      <c r="B31" s="277" t="s">
        <v>1389</v>
      </c>
      <c r="C31" s="418">
        <v>1.0768637600489264</v>
      </c>
      <c r="D31" s="418">
        <v>0.50260896255371401</v>
      </c>
      <c r="E31" s="418">
        <v>0.71945508727117913</v>
      </c>
      <c r="F31" s="418">
        <v>0.66836605560979123</v>
      </c>
      <c r="G31" s="418">
        <v>1.209520231078129</v>
      </c>
      <c r="H31" s="179"/>
      <c r="O31"/>
    </row>
    <row r="32" spans="2:15" s="3" customFormat="1" ht="14.4" thickTop="1" thickBot="1">
      <c r="B32" s="277" t="s">
        <v>1390</v>
      </c>
      <c r="C32" s="417">
        <v>877641.24926655076</v>
      </c>
      <c r="D32" s="417">
        <v>139629.32612031922</v>
      </c>
      <c r="E32" s="417">
        <v>295680.21952603938</v>
      </c>
      <c r="F32" s="417">
        <v>258914.56810210808</v>
      </c>
      <c r="G32" s="417">
        <v>1078567.9550055196</v>
      </c>
      <c r="H32" s="179"/>
      <c r="O32"/>
    </row>
    <row r="33" spans="2:15" s="3" customFormat="1" ht="14.4" thickTop="1" thickBot="1">
      <c r="B33" s="277" t="s">
        <v>1391</v>
      </c>
      <c r="C33" s="417">
        <v>367147.84374639933</v>
      </c>
      <c r="D33" s="417">
        <v>40074.86325966852</v>
      </c>
      <c r="E33" s="417">
        <v>92642.774372073225</v>
      </c>
      <c r="F33" s="417">
        <v>80257.75398633258</v>
      </c>
      <c r="G33" s="417">
        <v>460313.18217363715</v>
      </c>
      <c r="H33" s="179"/>
      <c r="O33"/>
    </row>
    <row r="34" spans="2:15" s="3" customFormat="1" ht="14.4" thickTop="1" thickBot="1">
      <c r="B34" s="277" t="s">
        <v>1392</v>
      </c>
      <c r="C34" s="418">
        <v>43.085186531115113</v>
      </c>
      <c r="D34" s="418">
        <v>58.778391651319829</v>
      </c>
      <c r="E34" s="418">
        <v>53.952036327515252</v>
      </c>
      <c r="F34" s="418">
        <v>55.089127526485157</v>
      </c>
      <c r="G34" s="418">
        <v>39.186999506845453</v>
      </c>
      <c r="H34" s="179"/>
      <c r="O34"/>
    </row>
    <row r="35" spans="2:15" s="3" customFormat="1" ht="14.4" thickTop="1" thickBot="1">
      <c r="B35" s="277"/>
      <c r="C35" s="417"/>
      <c r="D35" s="385"/>
      <c r="E35" s="385"/>
      <c r="F35" s="385"/>
      <c r="G35" s="385"/>
      <c r="H35" s="179"/>
      <c r="O35"/>
    </row>
    <row r="36" spans="2:15" s="3" customFormat="1" ht="14.4" thickTop="1" thickBot="1">
      <c r="B36" s="263" t="s">
        <v>118</v>
      </c>
      <c r="C36" s="417"/>
      <c r="D36" s="385"/>
      <c r="E36" s="385"/>
      <c r="F36" s="385"/>
      <c r="G36" s="385"/>
      <c r="H36" s="179"/>
      <c r="O36"/>
    </row>
    <row r="37" spans="2:15" s="3" customFormat="1" ht="14.4" thickTop="1" thickBot="1">
      <c r="B37" s="277" t="s">
        <v>1385</v>
      </c>
      <c r="C37" s="417">
        <v>376902</v>
      </c>
      <c r="D37" s="417">
        <v>42368</v>
      </c>
      <c r="E37" s="417">
        <v>81485</v>
      </c>
      <c r="F37" s="417">
        <v>123853</v>
      </c>
      <c r="G37" s="417">
        <v>253049</v>
      </c>
      <c r="H37" s="179"/>
      <c r="O37"/>
    </row>
    <row r="38" spans="2:15" s="3" customFormat="1" ht="14.4" thickTop="1" thickBot="1">
      <c r="B38" s="277" t="s">
        <v>1386</v>
      </c>
      <c r="C38" s="417">
        <v>136679</v>
      </c>
      <c r="D38" s="417">
        <v>13413</v>
      </c>
      <c r="E38" s="417">
        <v>28388</v>
      </c>
      <c r="F38" s="417">
        <v>41801</v>
      </c>
      <c r="G38" s="417">
        <v>94878</v>
      </c>
      <c r="H38" s="179"/>
      <c r="O38"/>
    </row>
    <row r="39" spans="2:15" s="3" customFormat="1" ht="14.4" thickTop="1" thickBot="1">
      <c r="B39" s="277" t="s">
        <v>1387</v>
      </c>
      <c r="C39" s="418">
        <v>2.7575706582576682</v>
      </c>
      <c r="D39" s="418">
        <v>3.1587266085141277</v>
      </c>
      <c r="E39" s="418">
        <v>2.8704029871776808</v>
      </c>
      <c r="F39" s="418">
        <v>2.9629195473792502</v>
      </c>
      <c r="G39" s="418">
        <v>2.6670988005649385</v>
      </c>
      <c r="H39" s="179"/>
      <c r="O39"/>
    </row>
    <row r="40" spans="2:15" s="3" customFormat="1" ht="14.4" thickTop="1" thickBot="1">
      <c r="B40" s="277" t="s">
        <v>1388</v>
      </c>
      <c r="C40" s="418">
        <v>1.1134775642198143</v>
      </c>
      <c r="D40" s="418">
        <v>0.74711101170506244</v>
      </c>
      <c r="E40" s="418">
        <v>0.76532337607439793</v>
      </c>
      <c r="F40" s="418">
        <v>0.75947943829095033</v>
      </c>
      <c r="G40" s="418">
        <v>1.269440755496531</v>
      </c>
      <c r="H40" s="179"/>
      <c r="O40"/>
    </row>
    <row r="41" spans="2:15" s="3" customFormat="1" ht="14.4" thickTop="1" thickBot="1">
      <c r="B41" s="277" t="s">
        <v>1389</v>
      </c>
      <c r="C41" s="418">
        <v>1.0055897394625346</v>
      </c>
      <c r="D41" s="418">
        <v>0.47170655334377093</v>
      </c>
      <c r="E41" s="418">
        <v>0.66052557418627555</v>
      </c>
      <c r="F41" s="418">
        <v>0.59993780053108758</v>
      </c>
      <c r="G41" s="418">
        <v>1.1843103775374697</v>
      </c>
      <c r="H41" s="179"/>
      <c r="O41"/>
    </row>
    <row r="42" spans="2:15" s="3" customFormat="1" ht="14.4" thickTop="1" thickBot="1">
      <c r="B42" s="277" t="s">
        <v>1390</v>
      </c>
      <c r="C42" s="417">
        <v>816026.17143818748</v>
      </c>
      <c r="D42" s="417">
        <v>115390.58920450312</v>
      </c>
      <c r="E42" s="417">
        <v>239539.92757503176</v>
      </c>
      <c r="F42" s="417">
        <v>199703.19937322079</v>
      </c>
      <c r="G42" s="417">
        <v>1087563.4778241545</v>
      </c>
      <c r="H42" s="179"/>
      <c r="O42"/>
    </row>
    <row r="43" spans="2:15" s="3" customFormat="1" ht="14.4" thickTop="1" thickBot="1">
      <c r="B43" s="277" t="s">
        <v>1391</v>
      </c>
      <c r="C43" s="417">
        <v>343490.37371505494</v>
      </c>
      <c r="D43" s="417">
        <v>38217.727801386711</v>
      </c>
      <c r="E43" s="417">
        <v>84529.109060166244</v>
      </c>
      <c r="F43" s="417">
        <v>69668.829238535021</v>
      </c>
      <c r="G43" s="417">
        <v>464129.66186049511</v>
      </c>
      <c r="H43" s="179"/>
      <c r="O43"/>
    </row>
    <row r="44" spans="2:15" s="3" customFormat="1" ht="14.4" thickTop="1" thickBot="1">
      <c r="B44" s="277" t="s">
        <v>1392</v>
      </c>
      <c r="C44" s="418">
        <v>42.364225667439769</v>
      </c>
      <c r="D44" s="418">
        <v>53.835830910310889</v>
      </c>
      <c r="E44" s="418">
        <v>48.09074256728195</v>
      </c>
      <c r="F44" s="418">
        <v>49.934212100188994</v>
      </c>
      <c r="G44" s="418">
        <v>39.029068909547</v>
      </c>
      <c r="H44" s="179"/>
      <c r="O44"/>
    </row>
    <row r="45" spans="2:15" s="3" customFormat="1" ht="14.4" thickTop="1" thickBot="1">
      <c r="B45" s="277"/>
      <c r="C45" s="417"/>
      <c r="D45" s="385"/>
      <c r="E45" s="385"/>
      <c r="F45" s="385"/>
      <c r="G45" s="385"/>
      <c r="H45" s="179"/>
      <c r="O45"/>
    </row>
    <row r="46" spans="2:15" s="3" customFormat="1" ht="14.4" thickTop="1" thickBot="1">
      <c r="B46" s="263" t="s">
        <v>266</v>
      </c>
      <c r="C46" s="417"/>
      <c r="D46" s="385"/>
      <c r="E46" s="385"/>
      <c r="F46" s="385"/>
      <c r="G46" s="385"/>
      <c r="H46" s="179"/>
      <c r="O46"/>
    </row>
    <row r="47" spans="2:15" s="3" customFormat="1" ht="14.4" thickTop="1" thickBot="1">
      <c r="B47" s="277" t="s">
        <v>1385</v>
      </c>
      <c r="C47" s="417">
        <v>479306</v>
      </c>
      <c r="D47" s="417">
        <v>56591</v>
      </c>
      <c r="E47" s="417">
        <v>99416</v>
      </c>
      <c r="F47" s="417">
        <v>156007</v>
      </c>
      <c r="G47" s="417">
        <v>323299</v>
      </c>
      <c r="H47" s="179"/>
      <c r="O47"/>
    </row>
    <row r="48" spans="2:15" s="3" customFormat="1" ht="14.4" thickTop="1" thickBot="1">
      <c r="B48" s="277" t="s">
        <v>1386</v>
      </c>
      <c r="C48" s="417">
        <v>158549</v>
      </c>
      <c r="D48" s="417">
        <v>15349</v>
      </c>
      <c r="E48" s="417">
        <v>27946</v>
      </c>
      <c r="F48" s="417">
        <v>43295</v>
      </c>
      <c r="G48" s="417">
        <v>115254</v>
      </c>
      <c r="H48" s="179"/>
      <c r="O48"/>
    </row>
    <row r="49" spans="2:15" s="3" customFormat="1" ht="14.4" thickTop="1" thickBot="1">
      <c r="B49" s="277" t="s">
        <v>1387</v>
      </c>
      <c r="C49" s="418">
        <v>3.0230780389658691</v>
      </c>
      <c r="D49" s="418">
        <v>3.6869502899211679</v>
      </c>
      <c r="E49" s="418">
        <v>3.5574321906534045</v>
      </c>
      <c r="F49" s="418">
        <v>3.6033491165261604</v>
      </c>
      <c r="G49" s="418">
        <v>2.8051000399118462</v>
      </c>
      <c r="H49" s="179"/>
      <c r="O49"/>
    </row>
    <row r="50" spans="2:15" s="3" customFormat="1" ht="14.4" thickTop="1" thickBot="1">
      <c r="B50" s="277" t="s">
        <v>1388</v>
      </c>
      <c r="C50" s="418">
        <v>1.2883083463156493</v>
      </c>
      <c r="D50" s="418">
        <v>1.0697113818489803</v>
      </c>
      <c r="E50" s="418">
        <v>0.96990624776354373</v>
      </c>
      <c r="F50" s="418">
        <v>1.0052892943757947</v>
      </c>
      <c r="G50" s="418">
        <v>1.3946240477553926</v>
      </c>
      <c r="H50" s="179"/>
      <c r="O50"/>
    </row>
    <row r="51" spans="2:15" s="3" customFormat="1" ht="14.4" thickTop="1" thickBot="1">
      <c r="B51" s="277" t="s">
        <v>1389</v>
      </c>
      <c r="C51" s="418">
        <v>1.1598685579852277</v>
      </c>
      <c r="D51" s="418">
        <v>0.60420874324060203</v>
      </c>
      <c r="E51" s="418">
        <v>0.79657196020897458</v>
      </c>
      <c r="F51" s="418">
        <v>0.7283751010509294</v>
      </c>
      <c r="G51" s="418">
        <v>1.3219584569732938</v>
      </c>
      <c r="H51" s="179"/>
      <c r="O51"/>
    </row>
    <row r="52" spans="2:15" s="3" customFormat="1" ht="14.4" thickTop="1" thickBot="1">
      <c r="B52" s="277" t="s">
        <v>1390</v>
      </c>
      <c r="C52" s="417">
        <v>795407.06381623365</v>
      </c>
      <c r="D52" s="417">
        <v>121244.89895107174</v>
      </c>
      <c r="E52" s="417">
        <v>308049.16868245887</v>
      </c>
      <c r="F52" s="417">
        <v>241823.07476613921</v>
      </c>
      <c r="G52" s="417">
        <v>1003360.0963003463</v>
      </c>
      <c r="H52" s="179"/>
      <c r="O52"/>
    </row>
    <row r="53" spans="2:15" s="3" customFormat="1" ht="14.4" thickTop="1" thickBot="1">
      <c r="B53" s="277" t="s">
        <v>1391</v>
      </c>
      <c r="C53" s="417">
        <v>305006.26145860279</v>
      </c>
      <c r="D53" s="417">
        <v>33368.483093361123</v>
      </c>
      <c r="E53" s="417">
        <v>86859.93612681597</v>
      </c>
      <c r="F53" s="417">
        <v>67896.076267467404</v>
      </c>
      <c r="G53" s="417">
        <v>394076.36286809994</v>
      </c>
      <c r="H53" s="179"/>
      <c r="O53"/>
    </row>
    <row r="54" spans="2:15" s="3" customFormat="1" ht="14.4" thickTop="1" thickBot="1">
      <c r="B54" s="277" t="s">
        <v>1392</v>
      </c>
      <c r="C54" s="418">
        <v>40.34462532087872</v>
      </c>
      <c r="D54" s="418">
        <v>65.522183855625769</v>
      </c>
      <c r="E54" s="418">
        <v>43.007943891791314</v>
      </c>
      <c r="F54" s="418">
        <v>50.989721676867994</v>
      </c>
      <c r="G54" s="418">
        <v>36.345810123726721</v>
      </c>
      <c r="H54" s="179"/>
      <c r="O54"/>
    </row>
    <row r="55" spans="2:15" s="3" customFormat="1" ht="14.4" thickTop="1" thickBot="1">
      <c r="B55" s="277"/>
      <c r="C55" s="417"/>
      <c r="D55" s="385"/>
      <c r="E55" s="385"/>
      <c r="F55" s="385"/>
      <c r="G55" s="385"/>
      <c r="H55" s="179"/>
      <c r="O55"/>
    </row>
    <row r="56" spans="2:15" s="3" customFormat="1" ht="14.4" thickTop="1" thickBot="1">
      <c r="B56" s="263" t="s">
        <v>119</v>
      </c>
      <c r="C56" s="417"/>
      <c r="D56" s="385"/>
      <c r="E56" s="385"/>
      <c r="F56" s="385"/>
      <c r="G56" s="385"/>
      <c r="H56" s="179"/>
      <c r="O56"/>
    </row>
    <row r="57" spans="2:15" s="3" customFormat="1" ht="14.4" thickTop="1" thickBot="1">
      <c r="B57" s="277" t="s">
        <v>1385</v>
      </c>
      <c r="C57" s="417">
        <v>451418</v>
      </c>
      <c r="D57" s="417">
        <v>37386</v>
      </c>
      <c r="E57" s="417">
        <v>80979</v>
      </c>
      <c r="F57" s="417">
        <v>118365</v>
      </c>
      <c r="G57" s="417">
        <v>333053</v>
      </c>
      <c r="H57" s="179"/>
      <c r="O57"/>
    </row>
    <row r="58" spans="2:15" s="3" customFormat="1" ht="14.4" thickTop="1" thickBot="1">
      <c r="B58" s="277" t="s">
        <v>1386</v>
      </c>
      <c r="C58" s="417">
        <v>150184</v>
      </c>
      <c r="D58" s="417">
        <v>10787</v>
      </c>
      <c r="E58" s="417">
        <v>25603</v>
      </c>
      <c r="F58" s="417">
        <v>36390</v>
      </c>
      <c r="G58" s="417">
        <v>113794</v>
      </c>
      <c r="H58" s="179"/>
      <c r="O58"/>
    </row>
    <row r="59" spans="2:15" s="3" customFormat="1" ht="14.4" thickTop="1" thickBot="1">
      <c r="B59" s="277" t="s">
        <v>1387</v>
      </c>
      <c r="C59" s="418">
        <v>3.0057662600543344</v>
      </c>
      <c r="D59" s="418">
        <v>3.4658385093167703</v>
      </c>
      <c r="E59" s="418">
        <v>3.1628715384915824</v>
      </c>
      <c r="F59" s="418">
        <v>3.2526793075020599</v>
      </c>
      <c r="G59" s="418">
        <v>2.9268063342531283</v>
      </c>
      <c r="H59" s="179"/>
      <c r="O59"/>
    </row>
    <row r="60" spans="2:15" s="3" customFormat="1" ht="14.4" thickTop="1" thickBot="1">
      <c r="B60" s="277" t="s">
        <v>1388</v>
      </c>
      <c r="C60" s="418">
        <v>1.2266419858307127</v>
      </c>
      <c r="D60" s="418">
        <v>0.65921943079632883</v>
      </c>
      <c r="E60" s="418">
        <v>0.86177401085810257</v>
      </c>
      <c r="F60" s="418">
        <v>0.80173124484748548</v>
      </c>
      <c r="G60" s="418">
        <v>1.3625235073905468</v>
      </c>
      <c r="H60" s="179"/>
      <c r="O60"/>
    </row>
    <row r="61" spans="2:15" s="3" customFormat="1" ht="14.4" thickTop="1" thickBot="1">
      <c r="B61" s="277" t="s">
        <v>1389</v>
      </c>
      <c r="C61" s="418">
        <v>1.1376378309273942</v>
      </c>
      <c r="D61" s="418">
        <v>0.37804764994901269</v>
      </c>
      <c r="E61" s="418">
        <v>0.74932625082998072</v>
      </c>
      <c r="F61" s="418">
        <v>0.63926902995328372</v>
      </c>
      <c r="G61" s="418">
        <v>1.2970103871908882</v>
      </c>
      <c r="H61" s="179"/>
      <c r="O61"/>
    </row>
    <row r="62" spans="2:15" s="3" customFormat="1" ht="14.4" thickTop="1" thickBot="1">
      <c r="B62" s="277" t="s">
        <v>1390</v>
      </c>
      <c r="C62" s="417">
        <v>797080.59156767733</v>
      </c>
      <c r="D62" s="417">
        <v>129783.39056271432</v>
      </c>
      <c r="E62" s="417">
        <v>270540.58774362365</v>
      </c>
      <c r="F62" s="417">
        <v>228816.2710085189</v>
      </c>
      <c r="G62" s="417">
        <v>978804.92347575387</v>
      </c>
      <c r="H62" s="179"/>
      <c r="O62"/>
    </row>
    <row r="63" spans="2:15" s="3" customFormat="1" ht="14.4" thickTop="1" thickBot="1">
      <c r="B63" s="277" t="s">
        <v>1391</v>
      </c>
      <c r="C63" s="417">
        <v>301397.12607867678</v>
      </c>
      <c r="D63" s="417">
        <v>39607.204041902303</v>
      </c>
      <c r="E63" s="417">
        <v>87010.712924266671</v>
      </c>
      <c r="F63" s="417">
        <v>72959.005028854081</v>
      </c>
      <c r="G63" s="417">
        <v>374448.98492011888</v>
      </c>
      <c r="H63" s="179"/>
      <c r="O63"/>
    </row>
    <row r="64" spans="2:15" s="3" customFormat="1" ht="14.4" thickTop="1" thickBot="1">
      <c r="B64" s="277" t="s">
        <v>1392</v>
      </c>
      <c r="C64" s="418">
        <v>37.21834549619134</v>
      </c>
      <c r="D64" s="418">
        <v>52.387132659682955</v>
      </c>
      <c r="E64" s="418">
        <v>47.342108346678124</v>
      </c>
      <c r="F64" s="418">
        <v>48.837592745259691</v>
      </c>
      <c r="G64" s="418">
        <v>33.502645130674729</v>
      </c>
      <c r="H64" s="179"/>
      <c r="O64"/>
    </row>
    <row r="65" spans="2:15" s="3" customFormat="1" ht="14.4" thickTop="1" thickBot="1">
      <c r="B65" s="277"/>
      <c r="C65" s="417"/>
      <c r="D65" s="385"/>
      <c r="E65" s="385"/>
      <c r="F65" s="385"/>
      <c r="G65" s="385"/>
      <c r="H65" s="179"/>
      <c r="O65"/>
    </row>
    <row r="66" spans="2:15" s="3" customFormat="1" ht="14.4" thickTop="1" thickBot="1">
      <c r="B66" s="263" t="s">
        <v>103</v>
      </c>
      <c r="C66" s="417"/>
      <c r="D66" s="385"/>
      <c r="E66" s="385"/>
      <c r="F66" s="385"/>
      <c r="G66" s="385"/>
      <c r="H66" s="179"/>
      <c r="O66"/>
    </row>
    <row r="67" spans="2:15" s="3" customFormat="1" ht="14.4" thickTop="1" thickBot="1">
      <c r="B67" s="277" t="s">
        <v>1385</v>
      </c>
      <c r="C67" s="417">
        <v>5304417</v>
      </c>
      <c r="D67" s="417">
        <v>309261</v>
      </c>
      <c r="E67" s="417">
        <v>768815</v>
      </c>
      <c r="F67" s="417">
        <v>1078076</v>
      </c>
      <c r="G67" s="417">
        <v>4226341</v>
      </c>
      <c r="H67" s="179"/>
      <c r="I67" s="96"/>
      <c r="J67" s="96"/>
      <c r="O67"/>
    </row>
    <row r="68" spans="2:15" s="3" customFormat="1" ht="14.4" thickTop="1" thickBot="1">
      <c r="B68" s="277" t="s">
        <v>1386</v>
      </c>
      <c r="C68" s="417">
        <v>1821955</v>
      </c>
      <c r="D68" s="417">
        <v>86748</v>
      </c>
      <c r="E68" s="417">
        <v>240333</v>
      </c>
      <c r="F68" s="417">
        <v>327081</v>
      </c>
      <c r="G68" s="417">
        <v>1494874</v>
      </c>
      <c r="H68" s="179"/>
      <c r="I68" s="96"/>
      <c r="O68"/>
    </row>
    <row r="69" spans="2:15" s="3" customFormat="1" ht="14.4" thickTop="1" thickBot="1">
      <c r="B69" s="277" t="s">
        <v>1387</v>
      </c>
      <c r="C69" s="418">
        <v>2.9113874931049355</v>
      </c>
      <c r="D69" s="418">
        <v>3.565050491077602</v>
      </c>
      <c r="E69" s="418">
        <v>3.1989572801071842</v>
      </c>
      <c r="F69" s="418">
        <v>3.2960520482693867</v>
      </c>
      <c r="G69" s="418">
        <v>2.8272222274251897</v>
      </c>
      <c r="H69" s="179"/>
      <c r="O69"/>
    </row>
    <row r="70" spans="2:15" s="3" customFormat="1" ht="14.4" thickTop="1" thickBot="1">
      <c r="B70" s="277" t="s">
        <v>1388</v>
      </c>
      <c r="C70" s="418">
        <v>1.3102958086231544</v>
      </c>
      <c r="D70" s="418">
        <v>0.84593304744777942</v>
      </c>
      <c r="E70" s="418">
        <v>0.82028269109943275</v>
      </c>
      <c r="F70" s="418">
        <v>0.82708564545173779</v>
      </c>
      <c r="G70" s="418">
        <v>1.4160230226761625</v>
      </c>
      <c r="H70" s="179"/>
      <c r="O70"/>
    </row>
    <row r="71" spans="2:15" ht="14.4" thickTop="1" thickBot="1">
      <c r="B71" s="277" t="s">
        <v>1389</v>
      </c>
      <c r="C71" s="418">
        <v>1.2169839540493625</v>
      </c>
      <c r="D71" s="418">
        <v>0.50817309909162167</v>
      </c>
      <c r="E71" s="418">
        <v>0.6693920518613764</v>
      </c>
      <c r="F71" s="418">
        <v>0.6266337696166997</v>
      </c>
      <c r="G71" s="418">
        <v>1.346153588864353</v>
      </c>
      <c r="H71" s="179"/>
    </row>
    <row r="72" spans="2:15" ht="14.4" thickTop="1" thickBot="1">
      <c r="B72" s="277" t="s">
        <v>1390</v>
      </c>
      <c r="C72" s="417">
        <v>1119659.5386241712</v>
      </c>
      <c r="D72" s="417">
        <v>131301.50538340936</v>
      </c>
      <c r="E72" s="417">
        <v>289709.10475881316</v>
      </c>
      <c r="F72" s="417">
        <v>247696.44602713094</v>
      </c>
      <c r="G72" s="417">
        <v>1310446.5616707536</v>
      </c>
      <c r="H72" s="179"/>
    </row>
    <row r="73" spans="2:15" ht="14.4" thickTop="1" thickBot="1">
      <c r="B73" s="277" t="s">
        <v>1391</v>
      </c>
      <c r="C73" s="417">
        <v>440220.58884055779</v>
      </c>
      <c r="D73" s="417">
        <v>37142.65256835895</v>
      </c>
      <c r="E73" s="417">
        <v>90889.154518938347</v>
      </c>
      <c r="F73" s="417">
        <v>76634.576750101507</v>
      </c>
      <c r="G73" s="417">
        <v>519773.83307422051</v>
      </c>
      <c r="H73" s="179"/>
    </row>
    <row r="74" spans="2:15" ht="14.4" thickTop="1" thickBot="1">
      <c r="B74" s="277" t="s">
        <v>1392</v>
      </c>
      <c r="C74" s="418">
        <v>42.988054040851722</v>
      </c>
      <c r="D74" s="418">
        <v>56.824364826854804</v>
      </c>
      <c r="E74" s="418">
        <v>48.138624325415151</v>
      </c>
      <c r="F74" s="418">
        <v>50.442245193086734</v>
      </c>
      <c r="G74" s="418">
        <v>41.357064207418148</v>
      </c>
      <c r="H74" s="179"/>
    </row>
    <row r="75" spans="2:15" ht="15" thickTop="1" thickBot="1">
      <c r="B75" s="280"/>
      <c r="C75" s="294"/>
      <c r="D75" s="294"/>
      <c r="E75" s="294"/>
      <c r="F75" s="294"/>
      <c r="G75" s="294"/>
    </row>
    <row r="76" spans="2:15" ht="14.4" thickTop="1" thickBot="1">
      <c r="B76" s="471" t="s">
        <v>1358</v>
      </c>
      <c r="C76" s="472"/>
      <c r="D76" s="472"/>
      <c r="E76" s="472"/>
      <c r="F76" s="472"/>
      <c r="G76" s="472"/>
      <c r="H76"/>
      <c r="I76"/>
      <c r="J76"/>
      <c r="K76"/>
      <c r="L76"/>
      <c r="M76"/>
      <c r="N76"/>
    </row>
    <row r="77" spans="2:15" ht="13.8" thickTop="1">
      <c r="C77" s="179"/>
      <c r="D77" s="179"/>
      <c r="E77" s="179"/>
      <c r="F77" s="179"/>
      <c r="G77" s="179"/>
      <c r="H77"/>
      <c r="I77"/>
      <c r="J77"/>
      <c r="K77"/>
      <c r="L77"/>
      <c r="M77"/>
      <c r="N77"/>
    </row>
    <row r="78" spans="2:15">
      <c r="C78" s="179"/>
      <c r="D78" s="179"/>
      <c r="E78" s="179"/>
      <c r="F78" s="179"/>
      <c r="G78" s="179"/>
      <c r="H78"/>
      <c r="I78"/>
      <c r="J78"/>
      <c r="K78"/>
      <c r="L78"/>
      <c r="M78"/>
      <c r="N78"/>
    </row>
    <row r="79" spans="2:15">
      <c r="B79" s="123"/>
      <c r="C79" s="179"/>
      <c r="D79" s="179"/>
      <c r="E79" s="179"/>
      <c r="F79" s="179"/>
      <c r="G79" s="179"/>
      <c r="H79"/>
      <c r="I79"/>
      <c r="J79"/>
      <c r="K79"/>
      <c r="L79"/>
      <c r="M79"/>
      <c r="N79"/>
    </row>
    <row r="80" spans="2:15">
      <c r="C80" s="179"/>
      <c r="D80" s="179"/>
      <c r="E80" s="179"/>
      <c r="F80" s="179"/>
      <c r="G80" s="179"/>
      <c r="H80"/>
      <c r="I80"/>
      <c r="J80"/>
      <c r="K80"/>
      <c r="L80"/>
      <c r="M80"/>
      <c r="N80"/>
    </row>
    <row r="81" spans="3:14">
      <c r="C81" s="179"/>
      <c r="D81" s="179"/>
      <c r="E81" s="179"/>
      <c r="F81" s="179"/>
      <c r="G81" s="179"/>
      <c r="H81"/>
      <c r="I81"/>
      <c r="J81"/>
      <c r="K81"/>
      <c r="L81"/>
      <c r="M81"/>
      <c r="N81"/>
    </row>
    <row r="82" spans="3:14">
      <c r="C82" s="179"/>
      <c r="D82" s="179"/>
      <c r="E82" s="179"/>
      <c r="F82" s="179"/>
      <c r="G82" s="179"/>
      <c r="H82"/>
      <c r="I82"/>
      <c r="J82"/>
      <c r="K82"/>
      <c r="L82"/>
      <c r="M82"/>
      <c r="N82"/>
    </row>
    <row r="83" spans="3:14">
      <c r="C83" s="123"/>
      <c r="D83" s="123"/>
      <c r="G83" s="123"/>
      <c r="H83"/>
      <c r="I83"/>
      <c r="J83"/>
      <c r="K83"/>
      <c r="L83"/>
      <c r="M83"/>
      <c r="N83"/>
    </row>
    <row r="84" spans="3:14">
      <c r="C84" s="123"/>
      <c r="G84" s="123"/>
      <c r="H84"/>
      <c r="I84"/>
      <c r="J84"/>
      <c r="K84"/>
      <c r="L84"/>
      <c r="M84"/>
      <c r="N84"/>
    </row>
    <row r="85" spans="3:14">
      <c r="C85" s="123"/>
      <c r="G85" s="123"/>
      <c r="H85"/>
      <c r="I85"/>
      <c r="J85"/>
      <c r="K85"/>
      <c r="L85"/>
      <c r="M85"/>
      <c r="N85"/>
    </row>
    <row r="86" spans="3:14">
      <c r="C86" s="123"/>
    </row>
  </sheetData>
  <mergeCells count="7">
    <mergeCell ref="B76:G76"/>
    <mergeCell ref="B2:G2"/>
    <mergeCell ref="B3:G3"/>
    <mergeCell ref="B4:B5"/>
    <mergeCell ref="C4:C5"/>
    <mergeCell ref="D4:F4"/>
    <mergeCell ref="G4:G5"/>
  </mergeCells>
  <hyperlinks>
    <hyperlink ref="B3:G3" location="'Capitulo 3'!B34" display=" Total de hogares por nivel de pobreza, según calificación de la vivienda y región. 2018." xr:uid="{00000000-0004-0000-1E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39"/>
  <sheetViews>
    <sheetView showGridLines="0" zoomScaleNormal="100" workbookViewId="0">
      <pane ySplit="6" topLeftCell="A7" activePane="bottomLeft" state="frozen"/>
      <selection pane="bottomLeft" activeCell="B4" sqref="B4:B6"/>
    </sheetView>
  </sheetViews>
  <sheetFormatPr baseColWidth="10" defaultColWidth="11" defaultRowHeight="13.8"/>
  <cols>
    <col min="1" max="1" width="11" style="3"/>
    <col min="2" max="2" width="18.109375" style="15" customWidth="1"/>
    <col min="3" max="3" width="23.109375" style="15" customWidth="1"/>
    <col min="4" max="4" width="23.109375" style="15" hidden="1" customWidth="1"/>
    <col min="5" max="5" width="23.109375" style="15" customWidth="1"/>
    <col min="6" max="6" width="18.44140625" style="3" customWidth="1"/>
    <col min="7" max="7" width="19.6640625" style="3" customWidth="1"/>
    <col min="8" max="8" width="20.5546875" style="3" customWidth="1"/>
    <col min="9" max="16384" width="11" style="3"/>
  </cols>
  <sheetData>
    <row r="1" spans="2:9" ht="14.4">
      <c r="B1" s="28"/>
      <c r="C1" s="10"/>
      <c r="D1" s="10"/>
      <c r="E1" s="10"/>
    </row>
    <row r="2" spans="2:9" ht="15">
      <c r="B2" s="454" t="s">
        <v>437</v>
      </c>
      <c r="C2" s="454"/>
      <c r="D2" s="454"/>
      <c r="E2" s="454"/>
      <c r="F2" s="454"/>
      <c r="G2" s="454"/>
      <c r="H2" s="454"/>
    </row>
    <row r="3" spans="2:9" ht="45" customHeight="1" thickBot="1">
      <c r="B3" s="474" t="s">
        <v>1394</v>
      </c>
      <c r="C3" s="474"/>
      <c r="D3" s="474"/>
      <c r="E3" s="474"/>
      <c r="F3" s="474"/>
      <c r="G3" s="474"/>
      <c r="H3" s="474"/>
    </row>
    <row r="4" spans="2:9" ht="14.25" customHeight="1" thickTop="1">
      <c r="B4" s="554" t="s">
        <v>263</v>
      </c>
      <c r="C4" s="553" t="s">
        <v>296</v>
      </c>
      <c r="D4" s="554"/>
      <c r="E4" s="554"/>
      <c r="F4" s="554"/>
      <c r="G4" s="554"/>
      <c r="H4" s="554"/>
    </row>
    <row r="5" spans="2:9" ht="13.5" customHeight="1" thickBot="1">
      <c r="B5" s="557"/>
      <c r="C5" s="555"/>
      <c r="D5" s="556"/>
      <c r="E5" s="556"/>
      <c r="F5" s="556"/>
      <c r="G5" s="556"/>
      <c r="H5" s="556"/>
    </row>
    <row r="6" spans="2:9" ht="79.5" customHeight="1" thickBot="1">
      <c r="B6" s="493"/>
      <c r="C6" s="305" t="s">
        <v>297</v>
      </c>
      <c r="D6" s="305" t="s">
        <v>145</v>
      </c>
      <c r="E6" s="305" t="s">
        <v>298</v>
      </c>
      <c r="F6" s="305" t="s">
        <v>295</v>
      </c>
      <c r="G6" s="305" t="s">
        <v>954</v>
      </c>
      <c r="H6" s="305" t="s">
        <v>421</v>
      </c>
    </row>
    <row r="7" spans="2:9" ht="14.4" thickTop="1" thickBot="1">
      <c r="B7" s="263" t="s">
        <v>138</v>
      </c>
      <c r="C7" s="385">
        <v>240574</v>
      </c>
      <c r="D7" s="243">
        <v>1117999</v>
      </c>
      <c r="E7" s="306">
        <f>+C7/D7</f>
        <v>0.21518266116517099</v>
      </c>
      <c r="F7" s="307">
        <v>205685</v>
      </c>
      <c r="G7" s="307">
        <v>1295755</v>
      </c>
      <c r="H7" s="306">
        <f>+F7/G7</f>
        <v>0.15873756998815364</v>
      </c>
    </row>
    <row r="8" spans="2:9" ht="14.4" thickTop="1" thickBot="1">
      <c r="B8" s="263" t="s">
        <v>116</v>
      </c>
      <c r="C8" s="385">
        <v>15075</v>
      </c>
      <c r="D8" s="243">
        <v>136704</v>
      </c>
      <c r="E8" s="306">
        <f t="shared" ref="E8:E13" si="0">+C8/D8</f>
        <v>0.11027475421348315</v>
      </c>
      <c r="F8" s="307">
        <v>128881</v>
      </c>
      <c r="G8" s="307">
        <v>903131</v>
      </c>
      <c r="H8" s="306">
        <f t="shared" ref="H8:H11" si="1">+F8/G8</f>
        <v>0.14270465746386737</v>
      </c>
    </row>
    <row r="9" spans="2:9" ht="14.4" thickTop="1" thickBot="1">
      <c r="B9" s="263" t="s">
        <v>117</v>
      </c>
      <c r="C9" s="385">
        <v>18155</v>
      </c>
      <c r="D9" s="243">
        <v>111200</v>
      </c>
      <c r="E9" s="306">
        <f t="shared" si="0"/>
        <v>0.16326438848920863</v>
      </c>
      <c r="F9" s="307">
        <v>120941.5</v>
      </c>
      <c r="G9" s="307">
        <v>877641</v>
      </c>
      <c r="H9" s="306">
        <f t="shared" si="1"/>
        <v>0.13780292853228143</v>
      </c>
    </row>
    <row r="10" spans="2:9" ht="14.4" thickTop="1" thickBot="1">
      <c r="B10" s="263" t="s">
        <v>176</v>
      </c>
      <c r="C10" s="385">
        <v>15523</v>
      </c>
      <c r="D10" s="243">
        <v>135705</v>
      </c>
      <c r="E10" s="306">
        <f t="shared" si="0"/>
        <v>0.1143878265354998</v>
      </c>
      <c r="F10" s="308">
        <v>105250.9</v>
      </c>
      <c r="G10" s="309">
        <v>816026</v>
      </c>
      <c r="H10" s="306">
        <f t="shared" si="1"/>
        <v>0.12897983642678051</v>
      </c>
    </row>
    <row r="11" spans="2:9" ht="14.4" thickTop="1" thickBot="1">
      <c r="B11" s="263" t="s">
        <v>266</v>
      </c>
      <c r="C11" s="385">
        <v>24253</v>
      </c>
      <c r="D11" s="289">
        <v>157677</v>
      </c>
      <c r="E11" s="306">
        <f t="shared" si="0"/>
        <v>0.15381444345085205</v>
      </c>
      <c r="F11" s="310">
        <v>90572</v>
      </c>
      <c r="G11" s="307">
        <v>795407</v>
      </c>
      <c r="H11" s="306">
        <f t="shared" si="1"/>
        <v>0.11386874895493754</v>
      </c>
    </row>
    <row r="12" spans="2:9" ht="15.6" thickTop="1" thickBot="1">
      <c r="B12" s="263" t="s">
        <v>119</v>
      </c>
      <c r="C12" s="385">
        <v>24345</v>
      </c>
      <c r="D12" s="243">
        <v>149425</v>
      </c>
      <c r="E12" s="306">
        <f t="shared" si="0"/>
        <v>0.1629245440856617</v>
      </c>
      <c r="F12" s="307">
        <v>80671</v>
      </c>
      <c r="G12" s="307">
        <v>797081</v>
      </c>
      <c r="H12" s="306">
        <f>+F12/G12</f>
        <v>0.10120803280971445</v>
      </c>
      <c r="I12" s="125"/>
    </row>
    <row r="13" spans="2:9" ht="14.4" thickTop="1" thickBot="1">
      <c r="B13" s="263" t="s">
        <v>103</v>
      </c>
      <c r="C13" s="385">
        <v>337925</v>
      </c>
      <c r="D13" s="243">
        <v>1808710</v>
      </c>
      <c r="E13" s="306">
        <f t="shared" si="0"/>
        <v>0.1868320515726678</v>
      </c>
      <c r="F13" s="307">
        <v>175825</v>
      </c>
      <c r="G13" s="307">
        <v>1119660</v>
      </c>
      <c r="H13" s="306">
        <f>+F13/G13</f>
        <v>0.15703427826304414</v>
      </c>
    </row>
    <row r="14" spans="2:9" ht="15" thickTop="1">
      <c r="B14" s="48"/>
      <c r="C14" s="38"/>
      <c r="D14" s="38"/>
      <c r="E14" s="38"/>
      <c r="F14" s="30"/>
      <c r="G14" s="30"/>
      <c r="H14" s="30"/>
    </row>
    <row r="15" spans="2:9" thickBot="1">
      <c r="B15" s="560" t="s">
        <v>1358</v>
      </c>
      <c r="C15" s="561"/>
      <c r="D15" s="561"/>
      <c r="E15" s="561"/>
      <c r="F15" s="561"/>
      <c r="G15" s="561"/>
      <c r="H15" s="561"/>
    </row>
    <row r="16" spans="2:9" ht="14.4" thickTop="1" thickBot="1">
      <c r="B16" s="558"/>
      <c r="C16" s="559"/>
      <c r="D16" s="559"/>
      <c r="E16" s="559"/>
      <c r="F16" s="559"/>
      <c r="G16" s="559"/>
      <c r="H16" s="559"/>
    </row>
    <row r="17" spans="2:8" thickTop="1">
      <c r="B17" s="3"/>
      <c r="C17" s="179"/>
      <c r="D17" s="3"/>
      <c r="E17" s="3"/>
    </row>
    <row r="18" spans="2:8" ht="14.4">
      <c r="B18" s="10"/>
      <c r="C18" s="10"/>
      <c r="D18" s="10"/>
      <c r="E18" s="10"/>
    </row>
    <row r="19" spans="2:8" ht="14.4">
      <c r="B19" s="10"/>
      <c r="C19" s="10"/>
      <c r="D19" s="10"/>
      <c r="E19" s="10"/>
    </row>
    <row r="20" spans="2:8" ht="14.4">
      <c r="B20" s="10"/>
      <c r="C20" s="10"/>
      <c r="D20" s="10"/>
      <c r="E20" s="10"/>
      <c r="F20" s="96"/>
      <c r="H20" s="96"/>
    </row>
    <row r="21" spans="2:8" ht="14.4">
      <c r="B21" s="10"/>
      <c r="C21" s="10"/>
      <c r="D21" s="10"/>
      <c r="E21" s="10"/>
      <c r="F21" s="96"/>
      <c r="G21" s="96"/>
      <c r="H21" s="96"/>
    </row>
    <row r="22" spans="2:8" ht="14.4">
      <c r="B22" s="10"/>
      <c r="C22" s="10"/>
      <c r="D22" s="10"/>
      <c r="E22" s="10"/>
      <c r="H22" s="96"/>
    </row>
    <row r="23" spans="2:8" ht="14.4">
      <c r="B23" s="10"/>
      <c r="C23" s="10"/>
      <c r="D23" s="10"/>
      <c r="E23" s="10"/>
    </row>
    <row r="24" spans="2:8" ht="14.4">
      <c r="B24" s="10"/>
      <c r="C24" s="10"/>
      <c r="D24" s="10"/>
      <c r="E24" s="10"/>
    </row>
    <row r="25" spans="2:8" ht="14.4">
      <c r="B25" s="10"/>
      <c r="C25" s="10"/>
      <c r="D25" s="10"/>
      <c r="E25" s="10"/>
    </row>
    <row r="26" spans="2:8" ht="14.4">
      <c r="B26" s="10"/>
      <c r="C26" s="10"/>
      <c r="D26" s="10"/>
      <c r="E26" s="10"/>
    </row>
    <row r="27" spans="2:8" ht="14.4">
      <c r="B27" s="10"/>
      <c r="C27" s="10"/>
      <c r="D27" s="10"/>
      <c r="E27" s="10"/>
    </row>
    <row r="28" spans="2:8" ht="14.4">
      <c r="B28" s="10"/>
      <c r="C28" s="10"/>
      <c r="D28" s="10"/>
      <c r="E28" s="10"/>
    </row>
    <row r="29" spans="2:8" ht="14.4">
      <c r="B29" s="10"/>
      <c r="C29" s="10"/>
      <c r="D29" s="10"/>
      <c r="E29" s="10"/>
    </row>
    <row r="30" spans="2:8" ht="14.4">
      <c r="B30" s="10"/>
      <c r="C30" s="10"/>
      <c r="D30" s="10"/>
      <c r="E30" s="10"/>
    </row>
    <row r="31" spans="2:8" ht="14.4">
      <c r="B31" s="10"/>
      <c r="C31" s="10"/>
      <c r="D31" s="10"/>
      <c r="E31" s="10"/>
    </row>
    <row r="32" spans="2:8" ht="14.4">
      <c r="B32" s="10"/>
      <c r="C32" s="10"/>
      <c r="D32" s="10"/>
      <c r="E32" s="10"/>
    </row>
    <row r="33" spans="2:5" ht="14.4">
      <c r="B33" s="10"/>
      <c r="C33" s="10"/>
      <c r="D33" s="10"/>
      <c r="E33" s="10"/>
    </row>
    <row r="34" spans="2:5" ht="14.4">
      <c r="B34" s="10"/>
      <c r="C34" s="10"/>
      <c r="D34" s="10"/>
      <c r="E34" s="10"/>
    </row>
    <row r="35" spans="2:5" ht="14.4">
      <c r="B35" s="10"/>
      <c r="C35" s="10"/>
      <c r="D35" s="10"/>
      <c r="E35" s="10"/>
    </row>
    <row r="36" spans="2:5" ht="14.4">
      <c r="B36" s="10"/>
      <c r="C36" s="10"/>
      <c r="D36" s="10"/>
      <c r="E36" s="10"/>
    </row>
    <row r="37" spans="2:5" ht="14.4">
      <c r="B37" s="10"/>
      <c r="C37" s="10"/>
      <c r="D37" s="10"/>
      <c r="E37" s="10"/>
    </row>
    <row r="38" spans="2:5" ht="14.4">
      <c r="B38" s="10"/>
      <c r="C38" s="10"/>
      <c r="D38" s="10"/>
      <c r="E38" s="10"/>
    </row>
    <row r="39" spans="2:5" ht="14.4">
      <c r="B39" s="10"/>
      <c r="C39" s="10"/>
      <c r="D39" s="10"/>
      <c r="E39" s="10"/>
    </row>
  </sheetData>
  <mergeCells count="6">
    <mergeCell ref="C4:H5"/>
    <mergeCell ref="B2:H2"/>
    <mergeCell ref="B3:H3"/>
    <mergeCell ref="B4:B6"/>
    <mergeCell ref="B16:H16"/>
    <mergeCell ref="B15:H15"/>
  </mergeCells>
  <hyperlinks>
    <hyperlink ref="B3:H3" location="'Capitulo 3'!B35" display="Viviendas alquiladas con monto de alquiler conocido, monto promedio de alquiler e ingreso neto promedio del hogar, según región. 2018. " xr:uid="{00000000-0004-0000-1F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P30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5.9" customHeight="1"/>
  <cols>
    <col min="1" max="1" width="11.44140625" style="1" customWidth="1"/>
    <col min="2" max="2" width="50.88671875" style="3" customWidth="1"/>
    <col min="3" max="3" width="14.88671875" style="3" customWidth="1"/>
    <col min="4" max="4" width="15.88671875" style="3" customWidth="1"/>
    <col min="5" max="5" width="15.6640625" style="3" customWidth="1"/>
    <col min="6" max="6" width="17.109375" style="3" bestFit="1" customWidth="1"/>
    <col min="7" max="7" width="16" style="3" customWidth="1"/>
    <col min="8" max="8" width="16.44140625" style="3" customWidth="1"/>
    <col min="9" max="9" width="16.109375" style="3" customWidth="1"/>
    <col min="10" max="15" width="11.44140625" style="1" customWidth="1"/>
    <col min="16" max="16384" width="11.44140625" style="1"/>
  </cols>
  <sheetData>
    <row r="2" spans="2:9" ht="15.9" customHeight="1">
      <c r="B2" s="454" t="s">
        <v>438</v>
      </c>
      <c r="C2" s="454"/>
      <c r="D2" s="454"/>
      <c r="E2" s="454"/>
      <c r="F2" s="454"/>
      <c r="G2" s="454"/>
      <c r="H2" s="454"/>
      <c r="I2" s="454"/>
    </row>
    <row r="3" spans="2:9" ht="22.5" customHeight="1" thickBot="1">
      <c r="B3" s="474" t="s">
        <v>1395</v>
      </c>
      <c r="C3" s="474"/>
      <c r="D3" s="474"/>
      <c r="E3" s="474"/>
      <c r="F3" s="474"/>
      <c r="G3" s="474"/>
      <c r="H3" s="474"/>
      <c r="I3" s="474"/>
    </row>
    <row r="4" spans="2:9" ht="15.9" customHeight="1" thickTop="1" thickBot="1">
      <c r="B4" s="486" t="s">
        <v>299</v>
      </c>
      <c r="C4" s="451" t="s">
        <v>263</v>
      </c>
      <c r="D4" s="452"/>
      <c r="E4" s="452"/>
      <c r="F4" s="452"/>
      <c r="G4" s="452"/>
      <c r="H4" s="452"/>
      <c r="I4" s="452"/>
    </row>
    <row r="5" spans="2:9" ht="15.9" customHeight="1" thickTop="1" thickBot="1">
      <c r="B5" s="493"/>
      <c r="C5" s="301" t="s">
        <v>103</v>
      </c>
      <c r="D5" s="301" t="s">
        <v>115</v>
      </c>
      <c r="E5" s="301" t="s">
        <v>116</v>
      </c>
      <c r="F5" s="301" t="s">
        <v>117</v>
      </c>
      <c r="G5" s="301" t="s">
        <v>118</v>
      </c>
      <c r="H5" s="301" t="s">
        <v>266</v>
      </c>
      <c r="I5" s="301" t="s">
        <v>119</v>
      </c>
    </row>
    <row r="6" spans="2:9" ht="15.9" customHeight="1" thickTop="1" thickBot="1">
      <c r="B6" s="263" t="s">
        <v>299</v>
      </c>
      <c r="C6" s="386">
        <f>+C8+C12</f>
        <v>145184</v>
      </c>
      <c r="D6" s="386">
        <f t="shared" ref="D6:I6" si="0">+D8+D12</f>
        <v>66050</v>
      </c>
      <c r="E6" s="386">
        <f t="shared" si="0"/>
        <v>10291</v>
      </c>
      <c r="F6" s="386">
        <f t="shared" si="0"/>
        <v>12365</v>
      </c>
      <c r="G6" s="386">
        <f t="shared" si="0"/>
        <v>14548</v>
      </c>
      <c r="H6" s="386">
        <f t="shared" si="0"/>
        <v>23087</v>
      </c>
      <c r="I6" s="386">
        <f t="shared" si="0"/>
        <v>18843</v>
      </c>
    </row>
    <row r="7" spans="2:9" ht="15.9" customHeight="1" thickTop="1" thickBot="1">
      <c r="B7" s="263"/>
      <c r="C7" s="386"/>
      <c r="D7" s="386"/>
      <c r="E7" s="386"/>
      <c r="F7" s="386"/>
      <c r="G7" s="386"/>
      <c r="H7" s="386"/>
      <c r="I7" s="386"/>
    </row>
    <row r="8" spans="2:9" ht="15.9" customHeight="1" thickTop="1" thickBot="1">
      <c r="B8" s="263" t="s">
        <v>300</v>
      </c>
      <c r="C8" s="386">
        <f>+C10-C9</f>
        <v>13245</v>
      </c>
      <c r="D8" s="386">
        <f t="shared" ref="D8:I8" si="1">+D10-D9</f>
        <v>8506</v>
      </c>
      <c r="E8" s="386">
        <f t="shared" si="1"/>
        <v>511</v>
      </c>
      <c r="F8" s="386">
        <f t="shared" si="1"/>
        <v>1623</v>
      </c>
      <c r="G8" s="386">
        <f t="shared" si="1"/>
        <v>974</v>
      </c>
      <c r="H8" s="386">
        <f t="shared" si="1"/>
        <v>872</v>
      </c>
      <c r="I8" s="386">
        <f t="shared" si="1"/>
        <v>759</v>
      </c>
    </row>
    <row r="9" spans="2:9" ht="15.9" customHeight="1" thickTop="1" thickBot="1">
      <c r="B9" s="263" t="s">
        <v>267</v>
      </c>
      <c r="C9" s="386">
        <v>1808710</v>
      </c>
      <c r="D9" s="386">
        <v>1117999</v>
      </c>
      <c r="E9" s="386">
        <v>136704</v>
      </c>
      <c r="F9" s="386">
        <v>111200</v>
      </c>
      <c r="G9" s="386">
        <v>135705</v>
      </c>
      <c r="H9" s="386">
        <v>157677</v>
      </c>
      <c r="I9" s="386">
        <v>149425</v>
      </c>
    </row>
    <row r="10" spans="2:9" ht="15.9" customHeight="1" thickTop="1" thickBot="1">
      <c r="B10" s="263" t="s">
        <v>268</v>
      </c>
      <c r="C10" s="386">
        <v>1821955</v>
      </c>
      <c r="D10" s="386">
        <v>1126505</v>
      </c>
      <c r="E10" s="386">
        <v>137215</v>
      </c>
      <c r="F10" s="386">
        <v>112823</v>
      </c>
      <c r="G10" s="386">
        <v>136679</v>
      </c>
      <c r="H10" s="386">
        <v>158549</v>
      </c>
      <c r="I10" s="386">
        <v>150184</v>
      </c>
    </row>
    <row r="11" spans="2:9" ht="15.9" customHeight="1" thickTop="1" thickBot="1">
      <c r="B11" s="263"/>
      <c r="C11" s="386"/>
      <c r="D11" s="386"/>
      <c r="E11" s="386"/>
      <c r="F11" s="386"/>
      <c r="G11" s="386"/>
      <c r="H11" s="386"/>
      <c r="I11" s="386"/>
    </row>
    <row r="12" spans="2:9" ht="15.9" customHeight="1" thickTop="1" thickBot="1">
      <c r="B12" s="263" t="s">
        <v>301</v>
      </c>
      <c r="C12" s="386">
        <f>+C13+C14+C15</f>
        <v>131939</v>
      </c>
      <c r="D12" s="386">
        <f t="shared" ref="D12:I12" si="2">+D13+D14+D15</f>
        <v>57544</v>
      </c>
      <c r="E12" s="386">
        <f t="shared" si="2"/>
        <v>9780</v>
      </c>
      <c r="F12" s="386">
        <f t="shared" si="2"/>
        <v>10742</v>
      </c>
      <c r="G12" s="386">
        <f t="shared" si="2"/>
        <v>13574</v>
      </c>
      <c r="H12" s="386">
        <f t="shared" si="2"/>
        <v>22215</v>
      </c>
      <c r="I12" s="386">
        <f t="shared" si="2"/>
        <v>18084</v>
      </c>
    </row>
    <row r="13" spans="2:9" ht="15.9" customHeight="1" thickTop="1" thickBot="1">
      <c r="B13" s="263" t="s">
        <v>177</v>
      </c>
      <c r="C13" s="386">
        <v>115120</v>
      </c>
      <c r="D13" s="386">
        <v>49768</v>
      </c>
      <c r="E13" s="386">
        <v>8659</v>
      </c>
      <c r="F13" s="386">
        <v>9553</v>
      </c>
      <c r="G13" s="386">
        <v>12557</v>
      </c>
      <c r="H13" s="386">
        <v>18515</v>
      </c>
      <c r="I13" s="386">
        <v>16068</v>
      </c>
    </row>
    <row r="14" spans="2:9" ht="15.9" customHeight="1" thickTop="1" thickBot="1">
      <c r="B14" s="263" t="s">
        <v>178</v>
      </c>
      <c r="C14" s="386">
        <v>10885</v>
      </c>
      <c r="D14" s="386">
        <v>4370</v>
      </c>
      <c r="E14" s="386">
        <v>937</v>
      </c>
      <c r="F14" s="386">
        <v>1042</v>
      </c>
      <c r="G14" s="386">
        <v>729</v>
      </c>
      <c r="H14" s="386">
        <v>2167</v>
      </c>
      <c r="I14" s="386">
        <v>1640</v>
      </c>
    </row>
    <row r="15" spans="2:9" ht="15.9" customHeight="1" thickTop="1" thickBot="1">
      <c r="B15" s="263" t="s">
        <v>179</v>
      </c>
      <c r="C15" s="386">
        <v>5934</v>
      </c>
      <c r="D15" s="386">
        <v>3406</v>
      </c>
      <c r="E15" s="386">
        <v>184</v>
      </c>
      <c r="F15" s="386">
        <v>147</v>
      </c>
      <c r="G15" s="386">
        <v>288</v>
      </c>
      <c r="H15" s="386">
        <v>1533</v>
      </c>
      <c r="I15" s="386">
        <v>376</v>
      </c>
    </row>
    <row r="16" spans="2:9" ht="15.9" customHeight="1" thickTop="1" thickBot="1">
      <c r="B16" s="311"/>
      <c r="C16" s="312"/>
      <c r="D16" s="312"/>
      <c r="E16" s="312"/>
      <c r="F16" s="312"/>
      <c r="G16" s="312"/>
      <c r="H16" s="312"/>
      <c r="I16" s="312"/>
    </row>
    <row r="17" spans="2:16" ht="15.9" customHeight="1" thickTop="1" thickBot="1">
      <c r="B17" s="458" t="s">
        <v>1358</v>
      </c>
      <c r="C17" s="459"/>
      <c r="D17" s="459"/>
      <c r="E17" s="459"/>
      <c r="F17" s="459"/>
      <c r="G17" s="459"/>
      <c r="H17" s="459"/>
      <c r="I17" s="459"/>
    </row>
    <row r="18" spans="2:16" ht="15.9" customHeight="1" thickTop="1">
      <c r="B18" s="562"/>
      <c r="C18" s="562"/>
      <c r="D18" s="562"/>
      <c r="E18" s="562"/>
      <c r="F18" s="562"/>
      <c r="G18" s="562"/>
      <c r="H18" s="562"/>
      <c r="I18" s="562"/>
    </row>
    <row r="19" spans="2:16" ht="15.9" customHeight="1">
      <c r="C19" s="17"/>
      <c r="D19" s="179"/>
    </row>
    <row r="20" spans="2:16" s="3" customFormat="1" ht="15.9" customHeight="1">
      <c r="C20" s="179"/>
      <c r="D20" s="179"/>
      <c r="J20" s="1"/>
      <c r="K20" s="1"/>
      <c r="L20" s="1"/>
      <c r="M20" s="1"/>
      <c r="N20" s="1"/>
      <c r="O20" s="1"/>
      <c r="P20" s="1"/>
    </row>
    <row r="21" spans="2:16" s="3" customFormat="1" ht="15.9" customHeight="1">
      <c r="C21" s="179"/>
      <c r="D21" s="179"/>
      <c r="J21" s="1"/>
      <c r="K21" s="1"/>
      <c r="L21" s="1"/>
      <c r="M21" s="1"/>
      <c r="N21" s="1"/>
      <c r="O21" s="1"/>
      <c r="P21" s="1"/>
    </row>
    <row r="22" spans="2:16" s="3" customFormat="1" ht="15.9" customHeight="1">
      <c r="C22" s="179"/>
      <c r="D22" s="179"/>
      <c r="J22" s="1"/>
      <c r="K22" s="1"/>
      <c r="L22" s="1"/>
      <c r="M22" s="1"/>
      <c r="N22" s="1"/>
      <c r="O22" s="1"/>
      <c r="P22" s="1"/>
    </row>
    <row r="23" spans="2:16" s="3" customFormat="1" ht="15.9" customHeight="1">
      <c r="C23" s="179"/>
      <c r="D23" s="179"/>
      <c r="J23" s="1"/>
      <c r="K23" s="1"/>
      <c r="L23" s="1"/>
      <c r="M23" s="1"/>
      <c r="N23" s="1"/>
      <c r="O23" s="1"/>
      <c r="P23" s="1"/>
    </row>
    <row r="24" spans="2:16" s="3" customFormat="1" ht="15.9" customHeight="1">
      <c r="C24" s="179"/>
      <c r="D24" s="179"/>
      <c r="J24" s="1"/>
      <c r="K24" s="1"/>
      <c r="L24" s="1"/>
      <c r="M24" s="1"/>
      <c r="N24" s="1"/>
      <c r="O24" s="1"/>
      <c r="P24" s="1"/>
    </row>
    <row r="25" spans="2:16" ht="15.9" customHeight="1">
      <c r="C25" s="179"/>
      <c r="D25" s="179"/>
    </row>
    <row r="26" spans="2:16" ht="15.9" customHeight="1">
      <c r="C26" s="179"/>
      <c r="D26" s="179"/>
    </row>
    <row r="27" spans="2:16" ht="15.9" customHeight="1">
      <c r="C27" s="179"/>
    </row>
    <row r="28" spans="2:16" ht="15.9" customHeight="1">
      <c r="C28" s="179"/>
    </row>
    <row r="29" spans="2:16" ht="15.9" customHeight="1">
      <c r="C29" s="179"/>
    </row>
    <row r="30" spans="2:16" ht="15.9" customHeight="1">
      <c r="C30" s="179"/>
    </row>
  </sheetData>
  <mergeCells count="6">
    <mergeCell ref="B17:I17"/>
    <mergeCell ref="C4:I4"/>
    <mergeCell ref="B18:I18"/>
    <mergeCell ref="B2:I2"/>
    <mergeCell ref="B3:I3"/>
    <mergeCell ref="B4:B5"/>
  </mergeCells>
  <hyperlinks>
    <hyperlink ref="B3:H3" location="'Capitulo 3'!B37" display="Faltante de vivienda, cuantitativo y cualitativo, por región. 2018." xr:uid="{00000000-0004-0000-2000-000000000000}"/>
    <hyperlink ref="B3:I3" location="'Capitulo 3'!B36" display="Faltante de vivienda, cuantitativo y cualitativo, por región. 2018." xr:uid="{9E458D46-C225-4E2A-951F-F49C8986811C}"/>
  </hyperlinks>
  <printOptions horizontalCentered="1" verticalCentered="1"/>
  <pageMargins left="0.74803149606299213" right="0.74803149606299213" top="0.98425196850393704" bottom="0.98425196850393704" header="0" footer="0"/>
  <pageSetup paperSize="5" scale="65" orientation="landscape" verticalDpi="18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M29"/>
  <sheetViews>
    <sheetView showGridLines="0" zoomScaleNormal="100" workbookViewId="0">
      <pane ySplit="6" topLeftCell="A7" activePane="bottomLeft" state="frozen"/>
      <selection pane="bottomLeft" activeCell="B4" sqref="B4:B6"/>
    </sheetView>
  </sheetViews>
  <sheetFormatPr baseColWidth="10" defaultRowHeight="13.2"/>
  <cols>
    <col min="2" max="2" width="47.5546875" bestFit="1" customWidth="1"/>
    <col min="3" max="3" width="12" bestFit="1" customWidth="1"/>
    <col min="4" max="10" width="11.5546875" bestFit="1" customWidth="1"/>
    <col min="11" max="11" width="13.109375" customWidth="1"/>
    <col min="12" max="12" width="12.6640625" customWidth="1"/>
    <col min="13" max="13" width="13.109375" customWidth="1"/>
  </cols>
  <sheetData>
    <row r="2" spans="2:13" ht="15">
      <c r="B2" s="478" t="s">
        <v>303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</row>
    <row r="3" spans="2:13" ht="20.25" customHeight="1" thickBot="1">
      <c r="B3" s="474" t="s">
        <v>1533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</row>
    <row r="4" spans="2:13" ht="26.25" customHeight="1" thickTop="1">
      <c r="B4" s="486" t="s">
        <v>453</v>
      </c>
      <c r="C4" s="469" t="s">
        <v>4</v>
      </c>
      <c r="D4" s="552" t="s">
        <v>1522</v>
      </c>
      <c r="E4" s="552" t="s">
        <v>1523</v>
      </c>
      <c r="F4" s="552" t="s">
        <v>1524</v>
      </c>
      <c r="G4" s="552" t="s">
        <v>1525</v>
      </c>
      <c r="H4" s="552" t="s">
        <v>1526</v>
      </c>
      <c r="I4" s="552" t="s">
        <v>1527</v>
      </c>
      <c r="J4" s="552" t="s">
        <v>1528</v>
      </c>
      <c r="K4" s="552" t="s">
        <v>1529</v>
      </c>
      <c r="L4" s="552" t="s">
        <v>1530</v>
      </c>
      <c r="M4" s="552" t="s">
        <v>1531</v>
      </c>
    </row>
    <row r="5" spans="2:13" ht="20.25" customHeight="1" thickBot="1">
      <c r="B5" s="507"/>
      <c r="C5" s="524"/>
      <c r="D5" s="529"/>
      <c r="E5" s="529" t="s">
        <v>454</v>
      </c>
      <c r="F5" s="529"/>
      <c r="G5" s="529" t="s">
        <v>454</v>
      </c>
      <c r="H5" s="529" t="s">
        <v>454</v>
      </c>
      <c r="I5" s="529" t="s">
        <v>454</v>
      </c>
      <c r="J5" s="529" t="s">
        <v>454</v>
      </c>
      <c r="K5" s="529" t="s">
        <v>454</v>
      </c>
      <c r="L5" s="529" t="s">
        <v>454</v>
      </c>
      <c r="M5" s="529"/>
    </row>
    <row r="6" spans="2:13" ht="14.4" thickTop="1" thickBot="1">
      <c r="B6" s="493"/>
      <c r="C6" s="470"/>
      <c r="D6" s="301" t="s">
        <v>455</v>
      </c>
      <c r="E6" s="301" t="s">
        <v>456</v>
      </c>
      <c r="F6" s="301" t="s">
        <v>457</v>
      </c>
      <c r="G6" s="301" t="s">
        <v>458</v>
      </c>
      <c r="H6" s="301" t="s">
        <v>459</v>
      </c>
      <c r="I6" s="301" t="s">
        <v>460</v>
      </c>
      <c r="J6" s="301" t="s">
        <v>461</v>
      </c>
      <c r="K6" s="301" t="s">
        <v>462</v>
      </c>
      <c r="L6" s="301" t="s">
        <v>463</v>
      </c>
      <c r="M6" s="301" t="s">
        <v>464</v>
      </c>
    </row>
    <row r="7" spans="2:13" ht="14.4" thickTop="1" thickBot="1">
      <c r="B7" s="263" t="s">
        <v>465</v>
      </c>
      <c r="C7" s="389">
        <f>+C9+C13</f>
        <v>145184</v>
      </c>
      <c r="D7" s="389">
        <f>+D9+D13</f>
        <v>31860</v>
      </c>
      <c r="E7" s="389">
        <f t="shared" ref="E7:M7" si="0">+E9+E13</f>
        <v>24345</v>
      </c>
      <c r="F7" s="389">
        <f t="shared" si="0"/>
        <v>21192</v>
      </c>
      <c r="G7" s="389">
        <f t="shared" si="0"/>
        <v>20254</v>
      </c>
      <c r="H7" s="389">
        <f t="shared" si="0"/>
        <v>13351</v>
      </c>
      <c r="I7" s="389">
        <f t="shared" si="0"/>
        <v>11879</v>
      </c>
      <c r="J7" s="389">
        <f t="shared" si="0"/>
        <v>9894</v>
      </c>
      <c r="K7" s="389">
        <f t="shared" si="0"/>
        <v>7366</v>
      </c>
      <c r="L7" s="389">
        <f t="shared" si="0"/>
        <v>4173</v>
      </c>
      <c r="M7" s="389">
        <f t="shared" si="0"/>
        <v>870</v>
      </c>
    </row>
    <row r="8" spans="2:13" ht="14.4" thickTop="1" thickBot="1">
      <c r="B8" s="263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</row>
    <row r="9" spans="2:13" ht="14.4" thickTop="1" thickBot="1">
      <c r="B9" s="263" t="s">
        <v>466</v>
      </c>
      <c r="C9" s="389">
        <f t="shared" ref="C9:M9" si="1">+C11-C10</f>
        <v>13245</v>
      </c>
      <c r="D9" s="389">
        <f t="shared" si="1"/>
        <v>1343</v>
      </c>
      <c r="E9" s="389">
        <f t="shared" si="1"/>
        <v>1844</v>
      </c>
      <c r="F9" s="389">
        <f t="shared" si="1"/>
        <v>1765</v>
      </c>
      <c r="G9" s="389">
        <f t="shared" si="1"/>
        <v>1995</v>
      </c>
      <c r="H9" s="389">
        <f t="shared" si="1"/>
        <v>1431</v>
      </c>
      <c r="I9" s="389">
        <f t="shared" si="1"/>
        <v>1698</v>
      </c>
      <c r="J9" s="389">
        <f t="shared" si="1"/>
        <v>1731</v>
      </c>
      <c r="K9" s="389">
        <f t="shared" si="1"/>
        <v>826</v>
      </c>
      <c r="L9" s="389">
        <f t="shared" si="1"/>
        <v>468</v>
      </c>
      <c r="M9" s="389">
        <f t="shared" si="1"/>
        <v>144</v>
      </c>
    </row>
    <row r="10" spans="2:13" ht="14.4" thickTop="1" thickBot="1">
      <c r="B10" s="263" t="s">
        <v>267</v>
      </c>
      <c r="C10" s="389">
        <f>SUM(D10:M10)</f>
        <v>1808710</v>
      </c>
      <c r="D10" s="389">
        <v>181758</v>
      </c>
      <c r="E10" s="389">
        <v>179587</v>
      </c>
      <c r="F10" s="389">
        <v>180321</v>
      </c>
      <c r="G10" s="389">
        <v>180297</v>
      </c>
      <c r="H10" s="389">
        <v>180729</v>
      </c>
      <c r="I10" s="389">
        <v>180429</v>
      </c>
      <c r="J10" s="389">
        <v>180503</v>
      </c>
      <c r="K10" s="389">
        <v>181533</v>
      </c>
      <c r="L10" s="389">
        <v>181566</v>
      </c>
      <c r="M10" s="389">
        <v>181987</v>
      </c>
    </row>
    <row r="11" spans="2:13" ht="14.4" thickTop="1" thickBot="1">
      <c r="B11" s="263" t="s">
        <v>268</v>
      </c>
      <c r="C11" s="389">
        <f>SUM(D11:M11)</f>
        <v>1821955</v>
      </c>
      <c r="D11" s="389">
        <v>183101</v>
      </c>
      <c r="E11" s="389">
        <v>181431</v>
      </c>
      <c r="F11" s="389">
        <v>182086</v>
      </c>
      <c r="G11" s="389">
        <v>182292</v>
      </c>
      <c r="H11" s="389">
        <v>182160</v>
      </c>
      <c r="I11" s="389">
        <v>182127</v>
      </c>
      <c r="J11" s="389">
        <v>182234</v>
      </c>
      <c r="K11" s="389">
        <v>182359</v>
      </c>
      <c r="L11" s="389">
        <v>182034</v>
      </c>
      <c r="M11" s="389">
        <v>182131</v>
      </c>
    </row>
    <row r="12" spans="2:13" ht="14.4" thickTop="1" thickBot="1">
      <c r="B12" s="263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</row>
    <row r="13" spans="2:13" ht="14.4" thickTop="1" thickBot="1">
      <c r="B13" s="263" t="s">
        <v>467</v>
      </c>
      <c r="C13" s="389">
        <f>+C14+C15+C16</f>
        <v>131939</v>
      </c>
      <c r="D13" s="389">
        <f t="shared" ref="D13:M13" si="2">+D14+D15+D16</f>
        <v>30517</v>
      </c>
      <c r="E13" s="389">
        <f t="shared" si="2"/>
        <v>22501</v>
      </c>
      <c r="F13" s="389">
        <f t="shared" si="2"/>
        <v>19427</v>
      </c>
      <c r="G13" s="389">
        <f t="shared" si="2"/>
        <v>18259</v>
      </c>
      <c r="H13" s="389">
        <f t="shared" si="2"/>
        <v>11920</v>
      </c>
      <c r="I13" s="389">
        <f t="shared" si="2"/>
        <v>10181</v>
      </c>
      <c r="J13" s="389">
        <f t="shared" si="2"/>
        <v>8163</v>
      </c>
      <c r="K13" s="389">
        <f t="shared" si="2"/>
        <v>6540</v>
      </c>
      <c r="L13" s="389">
        <f t="shared" si="2"/>
        <v>3705</v>
      </c>
      <c r="M13" s="389">
        <f t="shared" si="2"/>
        <v>726</v>
      </c>
    </row>
    <row r="14" spans="2:13" ht="14.4" thickTop="1" thickBot="1">
      <c r="B14" s="263" t="s">
        <v>177</v>
      </c>
      <c r="C14" s="389">
        <f>SUM(D14:M14)</f>
        <v>115120</v>
      </c>
      <c r="D14" s="389">
        <v>28793</v>
      </c>
      <c r="E14" s="389">
        <v>21082</v>
      </c>
      <c r="F14" s="389">
        <v>17312</v>
      </c>
      <c r="G14" s="389">
        <v>15370</v>
      </c>
      <c r="H14" s="389">
        <v>9407</v>
      </c>
      <c r="I14" s="389">
        <v>8059</v>
      </c>
      <c r="J14" s="389">
        <v>6996</v>
      </c>
      <c r="K14" s="389">
        <v>4463</v>
      </c>
      <c r="L14" s="389">
        <v>3185</v>
      </c>
      <c r="M14" s="389">
        <v>453</v>
      </c>
    </row>
    <row r="15" spans="2:13" ht="16.2" thickTop="1" thickBot="1">
      <c r="B15" s="263" t="s">
        <v>956</v>
      </c>
      <c r="C15" s="389">
        <f t="shared" ref="C15:C16" si="3">SUM(D15:M15)</f>
        <v>10885</v>
      </c>
      <c r="D15" s="389">
        <v>1270</v>
      </c>
      <c r="E15" s="389">
        <v>889</v>
      </c>
      <c r="F15" s="389">
        <v>1290</v>
      </c>
      <c r="G15" s="389">
        <v>1881</v>
      </c>
      <c r="H15" s="389">
        <v>1630</v>
      </c>
      <c r="I15" s="389">
        <v>1154</v>
      </c>
      <c r="J15" s="389">
        <v>791</v>
      </c>
      <c r="K15" s="389">
        <v>1334</v>
      </c>
      <c r="L15" s="389">
        <v>373</v>
      </c>
      <c r="M15" s="389">
        <v>273</v>
      </c>
    </row>
    <row r="16" spans="2:13" ht="16.2" thickTop="1" thickBot="1">
      <c r="B16" s="263" t="s">
        <v>957</v>
      </c>
      <c r="C16" s="389">
        <f t="shared" si="3"/>
        <v>5934</v>
      </c>
      <c r="D16" s="389">
        <v>454</v>
      </c>
      <c r="E16" s="389">
        <v>530</v>
      </c>
      <c r="F16" s="389">
        <v>825</v>
      </c>
      <c r="G16" s="389">
        <v>1008</v>
      </c>
      <c r="H16" s="389">
        <v>883</v>
      </c>
      <c r="I16" s="389">
        <v>968</v>
      </c>
      <c r="J16" s="389">
        <v>376</v>
      </c>
      <c r="K16" s="389">
        <v>743</v>
      </c>
      <c r="L16" s="389">
        <v>147</v>
      </c>
      <c r="M16" s="389">
        <v>0</v>
      </c>
    </row>
    <row r="17" spans="2:13" ht="15" thickTop="1" thickBot="1">
      <c r="B17" s="311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</row>
    <row r="18" spans="2:13" ht="14.4" thickTop="1" thickBot="1">
      <c r="B18" s="458" t="s">
        <v>1358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</row>
    <row r="19" spans="2:13" ht="14.4" thickTop="1" thickBot="1">
      <c r="B19" s="458" t="s">
        <v>955</v>
      </c>
      <c r="C19" s="459"/>
      <c r="D19" s="459"/>
      <c r="E19" s="459"/>
      <c r="F19" s="459"/>
      <c r="G19" s="459"/>
      <c r="H19" s="459"/>
      <c r="I19" s="459"/>
      <c r="J19" s="459"/>
      <c r="K19" s="459"/>
      <c r="L19" s="459"/>
      <c r="M19" s="459"/>
    </row>
    <row r="20" spans="2:13" ht="14.4" thickTop="1" thickBot="1">
      <c r="B20" s="458" t="s">
        <v>1532</v>
      </c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</row>
    <row r="21" spans="2:13" ht="13.8" thickTop="1"/>
    <row r="23" spans="2:13">
      <c r="B23" s="419"/>
    </row>
    <row r="25" spans="2:13">
      <c r="B25" s="415"/>
    </row>
    <row r="29" spans="2:13">
      <c r="B29" s="415"/>
    </row>
  </sheetData>
  <mergeCells count="17">
    <mergeCell ref="B19:M19"/>
    <mergeCell ref="B20:M20"/>
    <mergeCell ref="J4:J5"/>
    <mergeCell ref="K4:K5"/>
    <mergeCell ref="L4:L5"/>
    <mergeCell ref="M4:M5"/>
    <mergeCell ref="B18:M18"/>
    <mergeCell ref="B2:M2"/>
    <mergeCell ref="B3:M3"/>
    <mergeCell ref="B4:B6"/>
    <mergeCell ref="C4:C6"/>
    <mergeCell ref="D4:D5"/>
    <mergeCell ref="E4:E5"/>
    <mergeCell ref="F4:F5"/>
    <mergeCell ref="G4:G5"/>
    <mergeCell ref="H4:H5"/>
    <mergeCell ref="I4:I5"/>
  </mergeCells>
  <hyperlinks>
    <hyperlink ref="B3:M3" location="'Capitulo 3'!B37" display="Distribución del faltante de vivienda, cuantitativo y cualitativo, por decil de ingreso neto total del hogar. 2024." xr:uid="{00000000-0004-0000-2100-000000000000}"/>
  </hyperlinks>
  <pageMargins left="0.7" right="0.7" top="0.75" bottom="0.75" header="0.3" footer="0.3"/>
  <pageSetup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B43E97"/>
  </sheetPr>
  <dimension ref="A1:I44"/>
  <sheetViews>
    <sheetView showGridLines="0" topLeftCell="A13" workbookViewId="0">
      <selection activeCell="A17" sqref="A17:I17"/>
    </sheetView>
  </sheetViews>
  <sheetFormatPr baseColWidth="10" defaultColWidth="11.44140625" defaultRowHeight="13.2"/>
  <cols>
    <col min="1" max="1" width="14.6640625" style="3" customWidth="1"/>
    <col min="2" max="6" width="11.44140625" style="3"/>
    <col min="7" max="7" width="25.109375" style="3" customWidth="1"/>
    <col min="8" max="16384" width="11.44140625" style="3"/>
  </cols>
  <sheetData>
    <row r="1" spans="1:9" hidden="1"/>
    <row r="2" spans="1:9" hidden="1"/>
    <row r="3" spans="1:9" hidden="1"/>
    <row r="4" spans="1:9" hidden="1"/>
    <row r="5" spans="1:9" hidden="1"/>
    <row r="6" spans="1:9" hidden="1"/>
    <row r="7" spans="1:9" hidden="1"/>
    <row r="8" spans="1:9" hidden="1"/>
    <row r="9" spans="1:9" hidden="1"/>
    <row r="10" spans="1:9" hidden="1"/>
    <row r="11" spans="1:9" hidden="1"/>
    <row r="12" spans="1:9" hidden="1"/>
    <row r="15" spans="1:9" ht="39.75" customHeight="1">
      <c r="A15" s="438" t="s">
        <v>418</v>
      </c>
      <c r="B15" s="438"/>
      <c r="C15" s="438"/>
      <c r="D15" s="438"/>
      <c r="E15" s="438"/>
      <c r="F15" s="438"/>
      <c r="G15" s="438"/>
      <c r="H15" s="438"/>
      <c r="I15" s="438"/>
    </row>
    <row r="16" spans="1:9">
      <c r="A16" s="228"/>
      <c r="B16" s="228"/>
      <c r="C16" s="228"/>
      <c r="D16" s="228"/>
      <c r="E16" s="228"/>
      <c r="F16" s="228"/>
      <c r="G16" s="228"/>
      <c r="H16" s="228"/>
      <c r="I16" s="228"/>
    </row>
    <row r="17" spans="1:9" ht="21.75" customHeight="1">
      <c r="A17" s="441" t="s">
        <v>439</v>
      </c>
      <c r="B17" s="441"/>
      <c r="C17" s="441"/>
      <c r="D17" s="441"/>
      <c r="E17" s="441"/>
      <c r="F17" s="441"/>
      <c r="G17" s="441"/>
      <c r="H17" s="441"/>
      <c r="I17" s="441"/>
    </row>
    <row r="18" spans="1:9">
      <c r="A18" s="228"/>
      <c r="B18" s="233"/>
      <c r="C18" s="233"/>
      <c r="D18" s="233"/>
      <c r="E18" s="233"/>
      <c r="F18" s="233"/>
      <c r="G18" s="233"/>
      <c r="H18" s="233"/>
      <c r="I18" s="233"/>
    </row>
    <row r="19" spans="1:9" ht="14.25" customHeight="1">
      <c r="A19" s="230" t="s">
        <v>972</v>
      </c>
      <c r="B19" s="564" t="s">
        <v>1470</v>
      </c>
      <c r="C19" s="564"/>
      <c r="D19" s="564"/>
      <c r="E19" s="564"/>
      <c r="F19" s="564"/>
      <c r="G19" s="564"/>
      <c r="H19" s="564"/>
      <c r="I19" s="564"/>
    </row>
    <row r="20" spans="1:9" ht="14.25" customHeight="1">
      <c r="A20" s="230" t="s">
        <v>306</v>
      </c>
      <c r="B20" s="564" t="s">
        <v>1471</v>
      </c>
      <c r="C20" s="564"/>
      <c r="D20" s="564"/>
      <c r="E20" s="564"/>
      <c r="F20" s="564"/>
      <c r="G20" s="564"/>
      <c r="H20" s="564"/>
      <c r="I20" s="564"/>
    </row>
    <row r="21" spans="1:9" ht="14.25" customHeight="1">
      <c r="A21" s="230" t="s">
        <v>307</v>
      </c>
      <c r="B21" s="564" t="s">
        <v>1472</v>
      </c>
      <c r="C21" s="564"/>
      <c r="D21" s="564"/>
      <c r="E21" s="564"/>
      <c r="F21" s="564"/>
      <c r="G21" s="564"/>
      <c r="H21" s="564"/>
      <c r="I21" s="564"/>
    </row>
    <row r="22" spans="1:9" ht="14.25" customHeight="1">
      <c r="A22" s="230" t="s">
        <v>308</v>
      </c>
      <c r="B22" s="564" t="s">
        <v>1483</v>
      </c>
      <c r="C22" s="564"/>
      <c r="D22" s="564"/>
      <c r="E22" s="564"/>
      <c r="F22" s="564"/>
      <c r="G22" s="564"/>
      <c r="H22" s="564"/>
      <c r="I22" s="564"/>
    </row>
    <row r="23" spans="1:9" ht="14.25" customHeight="1">
      <c r="A23" s="230" t="s">
        <v>309</v>
      </c>
      <c r="B23" s="564" t="s">
        <v>1486</v>
      </c>
      <c r="C23" s="564"/>
      <c r="D23" s="564"/>
      <c r="E23" s="564"/>
      <c r="F23" s="564"/>
      <c r="G23" s="564"/>
      <c r="H23" s="564"/>
      <c r="I23" s="564"/>
    </row>
    <row r="24" spans="1:9" ht="14.25" customHeight="1">
      <c r="A24" s="230" t="s">
        <v>310</v>
      </c>
      <c r="B24" s="564" t="s">
        <v>1492</v>
      </c>
      <c r="C24" s="564"/>
      <c r="D24" s="564"/>
      <c r="E24" s="564"/>
      <c r="F24" s="564"/>
      <c r="G24" s="564"/>
      <c r="H24" s="564"/>
      <c r="I24" s="564"/>
    </row>
    <row r="25" spans="1:9" ht="13.2" customHeight="1">
      <c r="A25" s="230" t="s">
        <v>311</v>
      </c>
      <c r="B25" s="564" t="s">
        <v>1494</v>
      </c>
      <c r="C25" s="564"/>
      <c r="D25" s="564"/>
      <c r="E25" s="564"/>
      <c r="F25" s="564"/>
      <c r="G25" s="564"/>
      <c r="H25" s="564"/>
      <c r="I25" s="564"/>
    </row>
    <row r="26" spans="1:9" ht="14.25" customHeight="1">
      <c r="A26" s="230" t="s">
        <v>313</v>
      </c>
      <c r="B26" s="564" t="s">
        <v>1499</v>
      </c>
      <c r="C26" s="564"/>
      <c r="D26" s="564"/>
      <c r="E26" s="564"/>
      <c r="F26" s="564"/>
      <c r="G26" s="564"/>
      <c r="H26" s="564"/>
      <c r="I26" s="564"/>
    </row>
    <row r="27" spans="1:9" ht="14.25" customHeight="1">
      <c r="A27" s="230" t="s">
        <v>314</v>
      </c>
      <c r="B27" s="564" t="s">
        <v>1500</v>
      </c>
      <c r="C27" s="564"/>
      <c r="D27" s="564"/>
      <c r="E27" s="564"/>
      <c r="F27" s="564"/>
      <c r="G27" s="564"/>
      <c r="H27" s="564"/>
      <c r="I27" s="564"/>
    </row>
    <row r="28" spans="1:9" ht="14.25" customHeight="1">
      <c r="A28" s="230" t="s">
        <v>315</v>
      </c>
      <c r="B28" s="564" t="s">
        <v>1501</v>
      </c>
      <c r="C28" s="564"/>
      <c r="D28" s="564"/>
      <c r="E28" s="564"/>
      <c r="F28" s="564"/>
      <c r="G28" s="564"/>
      <c r="H28" s="564"/>
      <c r="I28" s="564"/>
    </row>
    <row r="29" spans="1:9" ht="14.25" customHeight="1">
      <c r="A29" s="230" t="s">
        <v>316</v>
      </c>
      <c r="B29" s="564" t="s">
        <v>1502</v>
      </c>
      <c r="C29" s="564"/>
      <c r="D29" s="564"/>
      <c r="E29" s="564"/>
      <c r="F29" s="564"/>
      <c r="G29" s="564"/>
      <c r="H29" s="564"/>
      <c r="I29" s="564"/>
    </row>
    <row r="30" spans="1:9" ht="14.25" customHeight="1">
      <c r="A30" s="230" t="s">
        <v>317</v>
      </c>
      <c r="B30" s="564" t="s">
        <v>1503</v>
      </c>
      <c r="C30" s="564"/>
      <c r="D30" s="564"/>
      <c r="E30" s="564"/>
      <c r="F30" s="564"/>
      <c r="G30" s="564"/>
      <c r="H30" s="564"/>
      <c r="I30" s="564"/>
    </row>
    <row r="31" spans="1:9" ht="14.25" customHeight="1">
      <c r="A31" s="230" t="s">
        <v>318</v>
      </c>
      <c r="B31" s="564" t="s">
        <v>1504</v>
      </c>
      <c r="C31" s="564"/>
      <c r="D31" s="564"/>
      <c r="E31" s="564"/>
      <c r="F31" s="564"/>
      <c r="G31" s="564"/>
      <c r="H31" s="564"/>
      <c r="I31" s="564"/>
    </row>
    <row r="32" spans="1:9" ht="14.25" customHeight="1">
      <c r="A32" s="230" t="s">
        <v>319</v>
      </c>
      <c r="B32" s="564" t="s">
        <v>1505</v>
      </c>
      <c r="C32" s="564"/>
      <c r="D32" s="564"/>
      <c r="E32" s="564"/>
      <c r="F32" s="564"/>
      <c r="G32" s="564"/>
      <c r="H32" s="564"/>
      <c r="I32" s="564"/>
    </row>
    <row r="33" spans="1:9" ht="14.25" customHeight="1">
      <c r="A33" s="230" t="s">
        <v>320</v>
      </c>
      <c r="B33" s="564" t="s">
        <v>1506</v>
      </c>
      <c r="C33" s="564"/>
      <c r="D33" s="564"/>
      <c r="E33" s="564"/>
      <c r="F33" s="564"/>
      <c r="G33" s="564"/>
      <c r="H33" s="564"/>
      <c r="I33" s="564"/>
    </row>
    <row r="34" spans="1:9" ht="14.25" customHeight="1">
      <c r="A34" s="230" t="s">
        <v>321</v>
      </c>
      <c r="B34" s="564" t="s">
        <v>1509</v>
      </c>
      <c r="C34" s="564"/>
      <c r="D34" s="564"/>
      <c r="E34" s="564"/>
      <c r="F34" s="564"/>
      <c r="G34" s="564"/>
      <c r="H34" s="564"/>
      <c r="I34" s="564"/>
    </row>
    <row r="35" spans="1:9" ht="14.25" customHeight="1">
      <c r="A35" s="230" t="s">
        <v>452</v>
      </c>
      <c r="B35" s="564" t="s">
        <v>1510</v>
      </c>
      <c r="C35" s="564"/>
      <c r="D35" s="564"/>
      <c r="E35" s="564"/>
      <c r="F35" s="564"/>
      <c r="G35" s="564"/>
      <c r="H35" s="564"/>
      <c r="I35" s="564"/>
    </row>
    <row r="36" spans="1:9" ht="14.25" customHeight="1">
      <c r="A36" s="230" t="s">
        <v>511</v>
      </c>
      <c r="B36" s="564" t="s">
        <v>1513</v>
      </c>
      <c r="C36" s="564"/>
      <c r="D36" s="564"/>
      <c r="E36" s="564"/>
      <c r="F36" s="564"/>
      <c r="G36" s="564"/>
      <c r="H36" s="564"/>
      <c r="I36" s="564"/>
    </row>
    <row r="37" spans="1:9" ht="14.25" customHeight="1">
      <c r="A37" s="230" t="s">
        <v>512</v>
      </c>
      <c r="B37" s="564" t="s">
        <v>1514</v>
      </c>
      <c r="C37" s="564"/>
      <c r="D37" s="564"/>
      <c r="E37" s="564"/>
      <c r="F37" s="564"/>
      <c r="G37" s="564"/>
      <c r="H37" s="564"/>
      <c r="I37" s="564"/>
    </row>
    <row r="38" spans="1:9" ht="14.25" customHeight="1">
      <c r="A38" s="230" t="s">
        <v>513</v>
      </c>
      <c r="B38" s="564" t="s">
        <v>1517</v>
      </c>
      <c r="C38" s="564"/>
      <c r="D38" s="564"/>
      <c r="E38" s="564"/>
      <c r="F38" s="564"/>
      <c r="G38" s="564"/>
      <c r="H38" s="564"/>
      <c r="I38" s="564"/>
    </row>
    <row r="39" spans="1:9" ht="14.25" customHeight="1">
      <c r="A39" s="230" t="s">
        <v>515</v>
      </c>
      <c r="B39" s="564" t="s">
        <v>1516</v>
      </c>
      <c r="C39" s="564"/>
      <c r="D39" s="564"/>
      <c r="E39" s="564"/>
      <c r="F39" s="564"/>
      <c r="G39" s="564"/>
      <c r="H39" s="564"/>
      <c r="I39" s="564"/>
    </row>
    <row r="40" spans="1:9" ht="14.25" customHeight="1">
      <c r="A40" s="230" t="s">
        <v>516</v>
      </c>
      <c r="B40" s="564" t="s">
        <v>1519</v>
      </c>
      <c r="C40" s="564"/>
      <c r="D40" s="564"/>
      <c r="E40" s="564"/>
      <c r="F40" s="564"/>
      <c r="G40" s="564"/>
      <c r="H40" s="564"/>
      <c r="I40" s="564"/>
    </row>
    <row r="41" spans="1:9" ht="14.25" customHeight="1">
      <c r="A41" s="230" t="s">
        <v>517</v>
      </c>
      <c r="B41" s="564" t="s">
        <v>1521</v>
      </c>
      <c r="C41" s="564"/>
      <c r="D41" s="564"/>
      <c r="E41" s="564"/>
      <c r="F41" s="564"/>
      <c r="G41" s="564"/>
      <c r="H41" s="564"/>
      <c r="I41" s="564"/>
    </row>
    <row r="42" spans="1:9">
      <c r="A42" s="230" t="s">
        <v>518</v>
      </c>
      <c r="B42" s="564" t="s">
        <v>1536</v>
      </c>
      <c r="C42" s="564"/>
      <c r="D42" s="564"/>
      <c r="E42" s="564"/>
      <c r="F42" s="564"/>
      <c r="G42" s="564"/>
      <c r="H42" s="564"/>
      <c r="I42" s="564"/>
    </row>
    <row r="44" spans="1:9" ht="49.5" customHeight="1">
      <c r="A44" s="563" t="s">
        <v>969</v>
      </c>
      <c r="B44" s="563"/>
      <c r="C44" s="563"/>
      <c r="D44" s="563"/>
      <c r="E44" s="563"/>
      <c r="F44" s="563"/>
      <c r="G44" s="563"/>
      <c r="H44" s="563"/>
      <c r="I44" s="563"/>
    </row>
  </sheetData>
  <mergeCells count="27">
    <mergeCell ref="B22:I22"/>
    <mergeCell ref="B25:I25"/>
    <mergeCell ref="B36:I36"/>
    <mergeCell ref="B37:I37"/>
    <mergeCell ref="B23:I23"/>
    <mergeCell ref="B24:I24"/>
    <mergeCell ref="B26:I26"/>
    <mergeCell ref="B27:I27"/>
    <mergeCell ref="B28:I28"/>
    <mergeCell ref="B29:I29"/>
    <mergeCell ref="A17:I17"/>
    <mergeCell ref="B19:I19"/>
    <mergeCell ref="A15:I15"/>
    <mergeCell ref="B20:I20"/>
    <mergeCell ref="B21:I21"/>
    <mergeCell ref="A44:I44"/>
    <mergeCell ref="B39:I39"/>
    <mergeCell ref="B40:I40"/>
    <mergeCell ref="B30:I30"/>
    <mergeCell ref="B31:I31"/>
    <mergeCell ref="B32:I32"/>
    <mergeCell ref="B33:I33"/>
    <mergeCell ref="B34:I34"/>
    <mergeCell ref="B41:I41"/>
    <mergeCell ref="B35:I35"/>
    <mergeCell ref="B42:I42"/>
    <mergeCell ref="B38:I38"/>
  </mergeCells>
  <phoneticPr fontId="101" type="noConversion"/>
  <hyperlinks>
    <hyperlink ref="A15:I15" location="'Compendio de Vivienda 2024'!E32" display="Capítulo 4: Aporte del SFNV al área habitacional  " xr:uid="{00000000-0004-0000-2300-000000000000}"/>
    <hyperlink ref="B19:I19" location="'c31 g14'!B3" display="Número y monto de los Bonos Familiares de Vivienda (BFV) pagados. 2010-2024." xr:uid="{00000000-0004-0000-2300-000001000000}"/>
    <hyperlink ref="B20:I20" location="'c32g15'!B3" display="Número de BFV pagados por entidad autorizada. 2005-2018." xr:uid="{00000000-0004-0000-2300-000002000000}"/>
    <hyperlink ref="B21:I21" location="'c33g16'!B3" display="Número de BFV pagados por estrato. 2020-2025." xr:uid="{00000000-0004-0000-2300-000003000000}"/>
    <hyperlink ref="B22:I22" location="'c34g17'!B3" display="Número de BFV pagados por modalidad de presupuesto. 2020-2024." xr:uid="{00000000-0004-0000-2300-000004000000}"/>
    <hyperlink ref="B23:I23" location="'c35g18'!B3" display="Número de BFV pagados por propósito. 2005-2018." xr:uid="{00000000-0004-0000-2300-000005000000}"/>
    <hyperlink ref="B24:I24" location="'c36'!B3" display="Número de BFV pagados por género del jefe de familia. 2005-2018." xr:uid="{00000000-0004-0000-2300-000006000000}"/>
    <hyperlink ref="B26:I26" location="'c38'!B3" display="Número de BFV pagados a nacionales y extranjeros. 2005-2018." xr:uid="{00000000-0004-0000-2300-000007000000}"/>
    <hyperlink ref="B27:I27" location="'c39'!B3" display="Número de BFV pagados según cantón. Provincia de San José. 2010-2018." xr:uid="{00000000-0004-0000-2300-000008000000}"/>
    <hyperlink ref="B28:I28" location="'c40'!B3" display="Número de BFV pagados según cantón. Provincia de Alajuela. 2010-2018." xr:uid="{00000000-0004-0000-2300-000009000000}"/>
    <hyperlink ref="B29:I29" location="'c41'!B3" display="Número de BFV pagados por cantón. Provincia de Cartago. 2010-2018." xr:uid="{00000000-0004-0000-2300-00000A000000}"/>
    <hyperlink ref="B30:I30" location="'c42'!B3" display="Número de BFV pagados por cantón. Provincia de Heredia. 2010-2018." xr:uid="{00000000-0004-0000-2300-00000B000000}"/>
    <hyperlink ref="B31:I31" location="'c43'!B3" display="Número de BFV pagados por cantón. Provincia de Guanacaste. 2010-2018." xr:uid="{00000000-0004-0000-2300-00000C000000}"/>
    <hyperlink ref="B32:I32" location="'c44'!B3" display="Número de BFV pagados por cantón. Provincia de Puntarenas. 2010-2018." xr:uid="{00000000-0004-0000-2300-00000D000000}"/>
    <hyperlink ref="B33:I33" location="'c45'!B3" display="Número de BFV pagados por cantón. Provincia de Limón. 2010-2018." xr:uid="{00000000-0004-0000-2300-00000E000000}"/>
    <hyperlink ref="B34:I34" location="'c46g20'!B3" display="Número de BFV pagados dentro y fuera del Gran Área Metropolitana. 2020-2024." xr:uid="{00000000-0004-0000-2300-00000F000000}"/>
    <hyperlink ref="B35:I35" location="'c47g21'!B3" display="Número y monto de BFV pagados según región. 2024." xr:uid="{00000000-0004-0000-2300-000010000000}"/>
    <hyperlink ref="B36:I36" location="'c48'!B3" display="Número y monto de BFV pagados en la Región Central, según cantón. 2018." xr:uid="{00000000-0004-0000-2300-000011000000}"/>
    <hyperlink ref="B37:I37" location="'c49'!B3" display="Número y monto de BFV pagados en la Región Chorotega, según cantón. 2018." xr:uid="{00000000-0004-0000-2300-000012000000}"/>
    <hyperlink ref="B38:I38" location="'c50'!B3" display="Número y monto de BFV pagados en la Región Pacífico Central, según cantón. 2018." xr:uid="{00000000-0004-0000-2300-000013000000}"/>
    <hyperlink ref="B39:I39" location="'c51'!B3" display="Número y monto de BFV pagados en la Región Brunca, según cantón. 2018." xr:uid="{00000000-0004-0000-2300-000014000000}"/>
    <hyperlink ref="B40:I40" location="'c52'!B3" display="Número y monto de BFV pagados en la Región Huetar Caribe, según cantón. 2018." xr:uid="{00000000-0004-0000-2300-000015000000}"/>
    <hyperlink ref="B41:I41" location="'c53'!B3" display="Número y monto de BFV pagados en la Región Huetar Norte, según cantón. 2018." xr:uid="{00000000-0004-0000-2300-000016000000}"/>
    <hyperlink ref="B25:I25" location="'c37g19'!B3" display="Número de BFV pagados por grupo de edad del jefe de familia. 2005-2018." xr:uid="{00000000-0004-0000-2300-000018000000}"/>
    <hyperlink ref="B42:I42" location="'c54'!B3" display="Número de BFV pagados por distrito. 2010-2018." xr:uid="{00000000-0004-0000-2300-000019000000}"/>
  </hyperlinks>
  <printOptions horizontalCentered="1" verticalCentered="1"/>
  <pageMargins left="0.75" right="0.75" top="0.98425196850393704" bottom="0.98425196850393704" header="0.59055118110236227" footer="0.59055118110236227"/>
  <pageSetup scale="75" orientation="landscape" horizontalDpi="180" verticalDpi="18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L40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2" width="11.44140625" style="22"/>
    <col min="3" max="3" width="12.88671875" style="22" bestFit="1" customWidth="1"/>
    <col min="4" max="4" width="24.6640625" style="22" customWidth="1"/>
    <col min="5" max="5" width="17.5546875" style="22" customWidth="1"/>
    <col min="6" max="6" width="16" style="22" customWidth="1"/>
    <col min="7" max="7" width="16.109375" style="22" customWidth="1"/>
    <col min="8" max="8" width="15.44140625" style="22" bestFit="1" customWidth="1"/>
    <col min="9" max="9" width="17.5546875" style="22" customWidth="1"/>
    <col min="10" max="16384" width="11.44140625" style="22"/>
  </cols>
  <sheetData>
    <row r="1" spans="2:12" ht="14.4">
      <c r="B1" s="25"/>
      <c r="C1" s="25"/>
      <c r="D1" s="25"/>
      <c r="E1" s="25"/>
      <c r="F1" s="25"/>
      <c r="G1" s="25"/>
      <c r="H1" s="126"/>
      <c r="I1" s="126"/>
      <c r="J1" s="24"/>
      <c r="K1" s="24"/>
    </row>
    <row r="2" spans="2:12" ht="15.75" customHeight="1">
      <c r="B2" s="454" t="s">
        <v>972</v>
      </c>
      <c r="C2" s="454"/>
      <c r="D2" s="454"/>
      <c r="E2" s="454"/>
      <c r="F2" s="454"/>
      <c r="G2" s="454"/>
      <c r="H2" s="454"/>
      <c r="I2" s="454"/>
      <c r="J2" s="24"/>
      <c r="K2" s="24"/>
    </row>
    <row r="3" spans="2:12" ht="22.5" customHeight="1" thickBot="1">
      <c r="B3" s="474" t="s">
        <v>1470</v>
      </c>
      <c r="C3" s="474"/>
      <c r="D3" s="474"/>
      <c r="E3" s="474"/>
      <c r="F3" s="474"/>
      <c r="G3" s="474"/>
      <c r="H3" s="474"/>
      <c r="I3" s="474"/>
      <c r="J3" s="24"/>
      <c r="K3" s="24"/>
    </row>
    <row r="4" spans="2:12" ht="78.599999999999994" thickTop="1" thickBot="1">
      <c r="B4" s="313" t="s">
        <v>10</v>
      </c>
      <c r="C4" s="313" t="s">
        <v>180</v>
      </c>
      <c r="D4" s="319" t="s">
        <v>959</v>
      </c>
      <c r="E4" s="319" t="s">
        <v>304</v>
      </c>
      <c r="F4" s="319" t="s">
        <v>1468</v>
      </c>
      <c r="G4" s="319" t="s">
        <v>960</v>
      </c>
      <c r="H4" s="319" t="s">
        <v>305</v>
      </c>
      <c r="I4" s="319" t="s">
        <v>181</v>
      </c>
      <c r="J4" s="24"/>
      <c r="K4" s="24"/>
    </row>
    <row r="5" spans="2:12" ht="15" thickTop="1" thickBot="1">
      <c r="B5" s="317">
        <v>2020</v>
      </c>
      <c r="C5" s="384">
        <v>12873</v>
      </c>
      <c r="D5" s="422">
        <f>120713878996.79/1000000</f>
        <v>120713.87899678999</v>
      </c>
      <c r="E5" s="422">
        <f>+(D5/C5)*1000000</f>
        <v>9377291.9285939559</v>
      </c>
      <c r="F5" s="318">
        <v>90.68921428353984</v>
      </c>
      <c r="G5" s="423">
        <f>+(D5/F5)*$F$9</f>
        <v>133107.20569193381</v>
      </c>
      <c r="H5" s="422">
        <f t="shared" ref="H5:H9" si="0">+(G5/C5)*1000000</f>
        <v>10340029.961309236</v>
      </c>
      <c r="I5" s="271" t="s">
        <v>155</v>
      </c>
      <c r="J5" s="24"/>
      <c r="K5" s="24"/>
    </row>
    <row r="6" spans="2:12" ht="15" thickTop="1" thickBot="1">
      <c r="B6" s="317">
        <v>2021</v>
      </c>
      <c r="C6" s="384">
        <v>11428</v>
      </c>
      <c r="D6" s="422">
        <f>115648977578.24/1000000</f>
        <v>115648.97757824001</v>
      </c>
      <c r="E6" s="422">
        <f t="shared" ref="E6:E9" si="1">+(D6/C6)*1000000</f>
        <v>10119791.527672386</v>
      </c>
      <c r="F6" s="318">
        <v>92.253949891929736</v>
      </c>
      <c r="G6" s="423">
        <f>+(D6/F6)*$F$9</f>
        <v>125359.37779760781</v>
      </c>
      <c r="H6" s="422">
        <f t="shared" si="0"/>
        <v>10969494.031992283</v>
      </c>
      <c r="I6" s="271">
        <f>+(H6-H5)/H5</f>
        <v>6.0876426184295659E-2</v>
      </c>
      <c r="J6" s="24"/>
      <c r="K6" s="24"/>
      <c r="L6" s="17"/>
    </row>
    <row r="7" spans="2:12" ht="15" thickTop="1" thickBot="1">
      <c r="B7" s="317">
        <v>2022</v>
      </c>
      <c r="C7" s="384">
        <v>8369</v>
      </c>
      <c r="D7" s="422">
        <f>84603328618.62/1000000</f>
        <v>84603.328618619998</v>
      </c>
      <c r="E7" s="422">
        <f t="shared" si="1"/>
        <v>10109132.347785875</v>
      </c>
      <c r="F7" s="318">
        <v>99.88812444823283</v>
      </c>
      <c r="G7" s="423">
        <f>+(D7/F7)*$F$9</f>
        <v>84698.085068626751</v>
      </c>
      <c r="H7" s="422">
        <f t="shared" si="0"/>
        <v>10120454.662280649</v>
      </c>
      <c r="I7" s="271">
        <f>+(H7-H6)/H6</f>
        <v>-7.7400048464899979E-2</v>
      </c>
      <c r="J7" s="24"/>
      <c r="K7" s="24"/>
      <c r="L7" s="17"/>
    </row>
    <row r="8" spans="2:12" ht="15" thickTop="1" thickBot="1">
      <c r="B8" s="317">
        <v>2023</v>
      </c>
      <c r="C8" s="384">
        <v>8222</v>
      </c>
      <c r="D8" s="422">
        <f>95207804623.64/1000000</f>
        <v>95207.804623639997</v>
      </c>
      <c r="E8" s="422">
        <f t="shared" si="1"/>
        <v>11579640.5526198</v>
      </c>
      <c r="F8" s="318">
        <v>100.4124935310055</v>
      </c>
      <c r="G8" s="423">
        <f>+(D8/F8)*$F$9</f>
        <v>94816.691903225772</v>
      </c>
      <c r="H8" s="422">
        <f t="shared" si="0"/>
        <v>11532071.503676206</v>
      </c>
      <c r="I8" s="271">
        <f>+(H8-H7)/H7</f>
        <v>0.13948156367487233</v>
      </c>
      <c r="J8" s="24"/>
      <c r="K8" s="24"/>
      <c r="L8" s="17"/>
    </row>
    <row r="9" spans="2:12" ht="15" thickTop="1" thickBot="1">
      <c r="B9" s="317">
        <v>2024</v>
      </c>
      <c r="C9" s="384">
        <v>9320</v>
      </c>
      <c r="D9" s="422">
        <f>107408542840.7/1000000</f>
        <v>107408.5428407</v>
      </c>
      <c r="E9" s="422">
        <f t="shared" si="1"/>
        <v>11524521.764023606</v>
      </c>
      <c r="F9" s="318">
        <v>100</v>
      </c>
      <c r="G9" s="423">
        <f>+(D9/F9)*$F$9</f>
        <v>107408.54284070001</v>
      </c>
      <c r="H9" s="422">
        <f t="shared" si="0"/>
        <v>11524521.764023608</v>
      </c>
      <c r="I9" s="271">
        <f t="shared" ref="I9" si="2">+(H9-H8)/H8</f>
        <v>-6.546733299556426E-4</v>
      </c>
      <c r="J9" s="24"/>
      <c r="K9" s="24"/>
    </row>
    <row r="10" spans="2:12" ht="15" thickTop="1" thickBot="1">
      <c r="B10" s="314"/>
      <c r="C10" s="315"/>
      <c r="D10" s="421"/>
      <c r="E10" s="315"/>
      <c r="F10" s="315"/>
      <c r="G10" s="315"/>
      <c r="H10" s="315"/>
      <c r="I10" s="315"/>
      <c r="J10" s="24"/>
      <c r="K10" s="24"/>
    </row>
    <row r="11" spans="2:12" ht="15" thickTop="1" thickBot="1">
      <c r="B11" s="471" t="s">
        <v>182</v>
      </c>
      <c r="C11" s="472"/>
      <c r="D11" s="472"/>
      <c r="E11" s="472"/>
      <c r="F11" s="472"/>
      <c r="G11" s="472"/>
      <c r="H11" s="472"/>
      <c r="I11" s="472"/>
      <c r="J11" s="24"/>
      <c r="K11" s="24"/>
    </row>
    <row r="12" spans="2:12" ht="15" thickTop="1" thickBot="1">
      <c r="B12" s="518" t="s">
        <v>958</v>
      </c>
      <c r="C12" s="472"/>
      <c r="D12" s="472"/>
      <c r="E12" s="472"/>
      <c r="F12" s="472"/>
      <c r="G12" s="472"/>
      <c r="H12" s="472"/>
      <c r="I12" s="472"/>
      <c r="J12" s="24"/>
      <c r="K12" s="24"/>
    </row>
    <row r="13" spans="2:12" ht="15" thickTop="1" thickBot="1">
      <c r="B13" s="518" t="s">
        <v>1469</v>
      </c>
      <c r="C13" s="472"/>
      <c r="D13" s="472"/>
      <c r="E13" s="472"/>
      <c r="F13" s="472"/>
      <c r="G13" s="472"/>
      <c r="H13" s="472"/>
      <c r="I13" s="472"/>
      <c r="J13" s="24"/>
      <c r="K13" s="24"/>
    </row>
    <row r="14" spans="2:12" ht="14.4" thickTop="1">
      <c r="B14" s="24"/>
      <c r="C14" s="24"/>
      <c r="D14" s="24"/>
      <c r="E14" s="24"/>
      <c r="F14" s="24"/>
      <c r="G14" s="24"/>
      <c r="H14" s="127"/>
      <c r="I14" s="127"/>
      <c r="J14" s="24"/>
      <c r="K14" s="24"/>
    </row>
    <row r="15" spans="2:12" ht="14.4">
      <c r="B15" s="24"/>
      <c r="C15" s="24"/>
      <c r="D15" s="24"/>
      <c r="E15" s="124"/>
      <c r="F15" s="24"/>
      <c r="G15" s="24"/>
      <c r="H15" s="24"/>
      <c r="I15" s="24"/>
      <c r="J15" s="24"/>
      <c r="K15" s="24"/>
    </row>
    <row r="40" spans="4:4">
      <c r="D40" s="275" t="s">
        <v>585</v>
      </c>
    </row>
  </sheetData>
  <mergeCells count="5">
    <mergeCell ref="B12:I12"/>
    <mergeCell ref="B11:I11"/>
    <mergeCell ref="B2:I2"/>
    <mergeCell ref="B3:I3"/>
    <mergeCell ref="B13:I13"/>
  </mergeCells>
  <hyperlinks>
    <hyperlink ref="B3:I3" location="'Capitulo 4'!B19" display="Número y monto de los Bonos Familiares de Vivienda (BFV) pagados. 2000-2018." xr:uid="{00000000-0004-0000-2400-000000000000}"/>
    <hyperlink ref="D40" location="'Capitulo 4'!B20" display="'Capitulo 4'!B20" xr:uid="{00000000-0004-0000-24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verticalDpi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J20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2" width="11.44140625" style="22"/>
    <col min="3" max="3" width="12.88671875" style="22" bestFit="1" customWidth="1"/>
    <col min="4" max="4" width="13.44140625" style="22" customWidth="1"/>
    <col min="5" max="5" width="11.5546875" style="22" bestFit="1" customWidth="1"/>
    <col min="6" max="6" width="15" style="22" customWidth="1"/>
    <col min="7" max="7" width="17.109375" style="22" customWidth="1"/>
    <col min="8" max="8" width="19.33203125" style="22" customWidth="1"/>
    <col min="9" max="10" width="11.5546875" style="22" bestFit="1" customWidth="1"/>
    <col min="11" max="11" width="14.6640625" style="22" bestFit="1" customWidth="1"/>
    <col min="12" max="16384" width="11.44140625" style="22"/>
  </cols>
  <sheetData>
    <row r="1" spans="2:10" ht="13.8">
      <c r="B1" s="24"/>
      <c r="C1" s="24"/>
      <c r="D1" s="24"/>
      <c r="E1" s="24"/>
      <c r="F1" s="24"/>
      <c r="G1" s="24"/>
      <c r="H1" s="24"/>
      <c r="I1" s="24"/>
      <c r="J1" s="24"/>
    </row>
    <row r="2" spans="2:10" ht="15.75" customHeight="1">
      <c r="B2" s="454" t="s">
        <v>306</v>
      </c>
      <c r="C2" s="454"/>
      <c r="D2" s="454"/>
      <c r="E2" s="454"/>
      <c r="F2" s="454"/>
      <c r="G2" s="454"/>
      <c r="H2" s="454"/>
      <c r="I2" s="454"/>
      <c r="J2" s="454"/>
    </row>
    <row r="3" spans="2:10" ht="21.75" customHeight="1" thickBot="1">
      <c r="B3" s="456" t="s">
        <v>1471</v>
      </c>
      <c r="C3" s="456"/>
      <c r="D3" s="456"/>
      <c r="E3" s="456"/>
      <c r="F3" s="456"/>
      <c r="G3" s="456"/>
      <c r="H3" s="456"/>
      <c r="I3" s="456"/>
      <c r="J3" s="456"/>
    </row>
    <row r="4" spans="2:10" ht="51.6" thickTop="1" thickBot="1">
      <c r="B4" s="313" t="s">
        <v>514</v>
      </c>
      <c r="C4" s="313" t="s">
        <v>4</v>
      </c>
      <c r="D4" s="313" t="s">
        <v>184</v>
      </c>
      <c r="E4" s="313" t="s">
        <v>185</v>
      </c>
      <c r="F4" s="313" t="s">
        <v>186</v>
      </c>
      <c r="G4" s="313" t="s">
        <v>5</v>
      </c>
      <c r="H4" s="313" t="s">
        <v>187</v>
      </c>
      <c r="I4" s="313" t="s">
        <v>6</v>
      </c>
      <c r="J4" s="313" t="s">
        <v>1473</v>
      </c>
    </row>
    <row r="5" spans="2:10" ht="14.4" thickTop="1" thickBot="1">
      <c r="B5" s="241">
        <v>2020</v>
      </c>
      <c r="C5" s="390">
        <f>+D5+E5+F5+G5+H5+I5+J5</f>
        <v>12873</v>
      </c>
      <c r="D5" s="385">
        <v>573</v>
      </c>
      <c r="E5" s="385">
        <v>167</v>
      </c>
      <c r="F5" s="385">
        <v>137</v>
      </c>
      <c r="G5" s="385">
        <v>3881</v>
      </c>
      <c r="H5" s="385">
        <v>124</v>
      </c>
      <c r="I5" s="385">
        <v>6941</v>
      </c>
      <c r="J5" s="385">
        <v>1050</v>
      </c>
    </row>
    <row r="6" spans="2:10" ht="14.4" thickTop="1" thickBot="1">
      <c r="B6" s="244">
        <v>2021</v>
      </c>
      <c r="C6" s="390">
        <f t="shared" ref="C6:C9" si="0">+D6+E6+F6+G6+H6+I6+J6</f>
        <v>11428</v>
      </c>
      <c r="D6" s="390">
        <v>561</v>
      </c>
      <c r="E6" s="390">
        <v>76</v>
      </c>
      <c r="F6" s="390">
        <v>236</v>
      </c>
      <c r="G6" s="390">
        <v>2598</v>
      </c>
      <c r="H6" s="390">
        <v>95</v>
      </c>
      <c r="I6" s="390">
        <v>6685</v>
      </c>
      <c r="J6" s="390">
        <v>1177</v>
      </c>
    </row>
    <row r="7" spans="2:10" ht="14.4" thickTop="1" thickBot="1">
      <c r="B7" s="244">
        <v>2022</v>
      </c>
      <c r="C7" s="390">
        <f t="shared" si="0"/>
        <v>8369</v>
      </c>
      <c r="D7" s="390">
        <v>273</v>
      </c>
      <c r="E7" s="390">
        <v>75</v>
      </c>
      <c r="F7" s="390">
        <v>141</v>
      </c>
      <c r="G7" s="390">
        <v>2546</v>
      </c>
      <c r="H7" s="390">
        <v>69</v>
      </c>
      <c r="I7" s="390">
        <v>4299</v>
      </c>
      <c r="J7" s="390">
        <v>966</v>
      </c>
    </row>
    <row r="8" spans="2:10" ht="14.4" thickTop="1" thickBot="1">
      <c r="B8" s="244">
        <v>2023</v>
      </c>
      <c r="C8" s="390">
        <f t="shared" si="0"/>
        <v>8222</v>
      </c>
      <c r="D8" s="390">
        <v>301</v>
      </c>
      <c r="E8" s="390">
        <v>58</v>
      </c>
      <c r="F8" s="390">
        <v>264</v>
      </c>
      <c r="G8" s="390">
        <v>2495</v>
      </c>
      <c r="H8" s="390">
        <v>94</v>
      </c>
      <c r="I8" s="390">
        <v>4028</v>
      </c>
      <c r="J8" s="390">
        <v>982</v>
      </c>
    </row>
    <row r="9" spans="2:10" ht="14.4" thickTop="1" thickBot="1">
      <c r="B9" s="244">
        <v>2024</v>
      </c>
      <c r="C9" s="390">
        <f t="shared" si="0"/>
        <v>9320</v>
      </c>
      <c r="D9" s="390">
        <v>276</v>
      </c>
      <c r="E9" s="390">
        <v>53</v>
      </c>
      <c r="F9" s="390">
        <v>230</v>
      </c>
      <c r="G9" s="390">
        <v>2519</v>
      </c>
      <c r="H9" s="390">
        <v>64</v>
      </c>
      <c r="I9" s="390">
        <v>5512</v>
      </c>
      <c r="J9" s="390">
        <v>666</v>
      </c>
    </row>
    <row r="10" spans="2:10" ht="13.8" thickTop="1">
      <c r="B10" s="244"/>
      <c r="C10" s="390"/>
      <c r="D10" s="390"/>
      <c r="E10" s="390"/>
      <c r="F10" s="390"/>
      <c r="G10" s="390"/>
      <c r="H10" s="390"/>
      <c r="I10" s="390"/>
      <c r="J10" s="390"/>
    </row>
    <row r="11" spans="2:10" ht="13.8" thickBot="1">
      <c r="B11" s="565" t="s">
        <v>183</v>
      </c>
      <c r="C11" s="566"/>
      <c r="D11" s="566"/>
      <c r="E11" s="566"/>
      <c r="F11" s="566"/>
      <c r="G11" s="566"/>
      <c r="H11" s="566"/>
      <c r="I11" s="566"/>
      <c r="J11" s="566"/>
    </row>
    <row r="12" spans="2:10" ht="14.4" thickTop="1" thickBot="1">
      <c r="B12" s="567" t="s">
        <v>1474</v>
      </c>
      <c r="C12" s="472"/>
      <c r="D12" s="472"/>
      <c r="E12" s="472"/>
      <c r="F12" s="472"/>
      <c r="G12" s="472"/>
      <c r="H12" s="472"/>
      <c r="I12" s="472"/>
      <c r="J12" s="472"/>
    </row>
    <row r="13" spans="2:10" ht="12.75" customHeight="1" thickTop="1"/>
    <row r="14" spans="2:10" ht="13.8">
      <c r="B14" s="24"/>
      <c r="C14" s="128"/>
      <c r="D14" s="128"/>
      <c r="E14" s="128"/>
      <c r="F14" s="128"/>
      <c r="G14" s="129"/>
      <c r="H14" s="128"/>
      <c r="I14" s="129"/>
      <c r="J14" s="128"/>
    </row>
    <row r="15" spans="2:10" ht="12.75" customHeight="1"/>
    <row r="16" spans="2:10">
      <c r="C16" s="27"/>
      <c r="D16" s="27"/>
      <c r="E16" s="27"/>
      <c r="F16" s="27"/>
      <c r="G16" s="27"/>
      <c r="H16" s="27"/>
      <c r="I16" s="27"/>
      <c r="J16" s="27"/>
    </row>
    <row r="17" spans="3:10">
      <c r="C17" s="27"/>
      <c r="D17" s="130"/>
      <c r="E17" s="130"/>
      <c r="F17" s="130"/>
      <c r="G17" s="130"/>
      <c r="H17" s="130"/>
      <c r="I17" s="130"/>
      <c r="J17" s="130"/>
    </row>
    <row r="18" spans="3:10">
      <c r="C18" s="27"/>
      <c r="D18" s="67"/>
      <c r="E18" s="67"/>
      <c r="F18" s="67"/>
      <c r="G18" s="67"/>
      <c r="H18" s="67"/>
      <c r="I18" s="67"/>
      <c r="J18" s="67"/>
    </row>
    <row r="19" spans="3:10">
      <c r="C19" s="27"/>
      <c r="D19" s="67"/>
      <c r="E19" s="67"/>
      <c r="F19" s="67"/>
      <c r="G19" s="67"/>
      <c r="H19" s="67"/>
      <c r="I19" s="67"/>
      <c r="J19" s="67"/>
    </row>
    <row r="20" spans="3:10">
      <c r="C20" s="27"/>
      <c r="D20" s="67"/>
      <c r="E20" s="27"/>
      <c r="F20" s="27"/>
      <c r="G20" s="27"/>
      <c r="H20" s="27"/>
      <c r="I20" s="27"/>
      <c r="J20" s="27"/>
    </row>
  </sheetData>
  <mergeCells count="4">
    <mergeCell ref="B2:J2"/>
    <mergeCell ref="B3:J3"/>
    <mergeCell ref="B11:J11"/>
    <mergeCell ref="B12:J12"/>
  </mergeCells>
  <hyperlinks>
    <hyperlink ref="B3:J3" location="'Capitulo 4'!B20" display="Número de BFV pagados por entidad autorizada. 2020-2025." xr:uid="{00000000-0004-0000-2500-000000000000}"/>
  </hyperlinks>
  <pageMargins left="0.7" right="0.7" top="0.75" bottom="0.75" header="0.3" footer="0.3"/>
  <pageSetup orientation="portrait" verticalDpi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K16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2" width="11.44140625" style="22"/>
    <col min="3" max="3" width="12.88671875" style="22" bestFit="1" customWidth="1"/>
    <col min="4" max="5" width="15.44140625" style="22" bestFit="1" customWidth="1"/>
    <col min="6" max="7" width="14.109375" style="22" bestFit="1" customWidth="1"/>
    <col min="8" max="9" width="14.109375" style="22" customWidth="1"/>
    <col min="10" max="16384" width="11.44140625" style="22"/>
  </cols>
  <sheetData>
    <row r="2" spans="2:11" ht="15">
      <c r="B2" s="454" t="s">
        <v>307</v>
      </c>
      <c r="C2" s="454"/>
      <c r="D2" s="454"/>
      <c r="E2" s="454"/>
      <c r="F2" s="454"/>
      <c r="G2" s="454"/>
      <c r="H2" s="454"/>
      <c r="I2" s="454"/>
    </row>
    <row r="3" spans="2:11" ht="25.5" customHeight="1" thickBot="1">
      <c r="B3" s="474" t="s">
        <v>1472</v>
      </c>
      <c r="C3" s="474"/>
      <c r="D3" s="474"/>
      <c r="E3" s="474"/>
      <c r="F3" s="474"/>
      <c r="G3" s="474"/>
      <c r="H3" s="474"/>
      <c r="I3" s="474"/>
    </row>
    <row r="4" spans="2:11" ht="23.25" customHeight="1" thickTop="1" thickBot="1">
      <c r="B4" s="313" t="s">
        <v>10</v>
      </c>
      <c r="C4" s="313" t="s">
        <v>4</v>
      </c>
      <c r="D4" s="313" t="s">
        <v>1475</v>
      </c>
      <c r="E4" s="313" t="s">
        <v>188</v>
      </c>
      <c r="F4" s="313" t="s">
        <v>189</v>
      </c>
      <c r="G4" s="313" t="s">
        <v>190</v>
      </c>
      <c r="H4" s="313" t="s">
        <v>191</v>
      </c>
      <c r="I4" s="313" t="s">
        <v>265</v>
      </c>
    </row>
    <row r="5" spans="2:11" ht="15" thickTop="1" thickBot="1">
      <c r="B5" s="244">
        <v>2020</v>
      </c>
      <c r="C5" s="385">
        <f t="shared" ref="C5:C9" si="0">SUM(D5:I5)</f>
        <v>12873</v>
      </c>
      <c r="D5" s="385">
        <f>7688+2138</f>
        <v>9826</v>
      </c>
      <c r="E5" s="385">
        <v>872</v>
      </c>
      <c r="F5" s="385">
        <v>882</v>
      </c>
      <c r="G5" s="385">
        <v>520</v>
      </c>
      <c r="H5" s="385">
        <v>444</v>
      </c>
      <c r="I5" s="385">
        <v>329</v>
      </c>
      <c r="J5" s="132"/>
      <c r="K5" s="131"/>
    </row>
    <row r="6" spans="2:11" ht="15" thickTop="1" thickBot="1">
      <c r="B6" s="244">
        <v>2021</v>
      </c>
      <c r="C6" s="385">
        <f t="shared" si="0"/>
        <v>11428</v>
      </c>
      <c r="D6" s="385">
        <f>6224+1961</f>
        <v>8185</v>
      </c>
      <c r="E6" s="385">
        <v>833</v>
      </c>
      <c r="F6" s="385">
        <v>995</v>
      </c>
      <c r="G6" s="385">
        <v>639</v>
      </c>
      <c r="H6" s="385">
        <v>492</v>
      </c>
      <c r="I6" s="385">
        <v>284</v>
      </c>
      <c r="J6" s="132"/>
      <c r="K6" s="131"/>
    </row>
    <row r="7" spans="2:11" ht="15" thickTop="1" thickBot="1">
      <c r="B7" s="244">
        <v>2022</v>
      </c>
      <c r="C7" s="385">
        <f t="shared" si="0"/>
        <v>8369</v>
      </c>
      <c r="D7" s="385">
        <f>4861+1509</f>
        <v>6370</v>
      </c>
      <c r="E7" s="385">
        <v>617</v>
      </c>
      <c r="F7" s="385">
        <v>715</v>
      </c>
      <c r="G7" s="385">
        <v>339</v>
      </c>
      <c r="H7" s="385">
        <v>210</v>
      </c>
      <c r="I7" s="385">
        <v>118</v>
      </c>
      <c r="J7" s="132"/>
      <c r="K7" s="131"/>
    </row>
    <row r="8" spans="2:11" ht="15" thickTop="1" thickBot="1">
      <c r="B8" s="244">
        <v>2023</v>
      </c>
      <c r="C8" s="385">
        <f t="shared" si="0"/>
        <v>8222</v>
      </c>
      <c r="D8" s="385">
        <f>4718+1545</f>
        <v>6263</v>
      </c>
      <c r="E8" s="385">
        <v>690</v>
      </c>
      <c r="F8" s="385">
        <v>682</v>
      </c>
      <c r="G8" s="385">
        <v>299</v>
      </c>
      <c r="H8" s="385">
        <v>199</v>
      </c>
      <c r="I8" s="385">
        <v>89</v>
      </c>
      <c r="J8" s="132"/>
      <c r="K8" s="131"/>
    </row>
    <row r="9" spans="2:11" ht="15" thickTop="1" thickBot="1">
      <c r="B9" s="244">
        <v>2024</v>
      </c>
      <c r="C9" s="385">
        <f t="shared" si="0"/>
        <v>9320</v>
      </c>
      <c r="D9" s="385">
        <f>5226+1707</f>
        <v>6933</v>
      </c>
      <c r="E9" s="385">
        <v>793</v>
      </c>
      <c r="F9" s="385">
        <v>815</v>
      </c>
      <c r="G9" s="385">
        <v>405</v>
      </c>
      <c r="H9" s="385">
        <v>260</v>
      </c>
      <c r="I9" s="385">
        <v>114</v>
      </c>
      <c r="J9" s="132"/>
      <c r="K9" s="131"/>
    </row>
    <row r="10" spans="2:11" ht="15.6" thickTop="1" thickBot="1">
      <c r="B10" s="239"/>
      <c r="C10" s="320"/>
      <c r="D10" s="320"/>
      <c r="E10" s="320"/>
      <c r="F10" s="320"/>
      <c r="G10" s="320"/>
      <c r="H10" s="320"/>
      <c r="I10" s="320"/>
      <c r="J10" s="132"/>
      <c r="K10" s="131"/>
    </row>
    <row r="11" spans="2:11" ht="15" thickTop="1" thickBot="1">
      <c r="B11" s="471" t="s">
        <v>1476</v>
      </c>
      <c r="C11" s="472"/>
      <c r="D11" s="472"/>
      <c r="E11" s="472"/>
      <c r="F11" s="472"/>
      <c r="G11" s="472"/>
      <c r="H11" s="472"/>
      <c r="I11" s="472"/>
      <c r="J11" s="132"/>
      <c r="K11" s="131"/>
    </row>
    <row r="12" spans="2:11" ht="15" customHeight="1" thickTop="1" thickBot="1">
      <c r="B12" s="471" t="s">
        <v>183</v>
      </c>
      <c r="C12" s="472"/>
      <c r="D12" s="472"/>
      <c r="E12" s="472"/>
      <c r="F12" s="472"/>
      <c r="G12" s="472"/>
      <c r="H12" s="472"/>
      <c r="I12" s="472"/>
      <c r="K12" s="131"/>
    </row>
    <row r="13" spans="2:11" ht="13.8" thickTop="1"/>
    <row r="14" spans="2:11" ht="13.8">
      <c r="B14" s="24"/>
      <c r="C14" s="24"/>
      <c r="D14" s="24"/>
      <c r="E14" s="24"/>
      <c r="F14" s="24"/>
      <c r="G14" s="24"/>
      <c r="H14" s="24"/>
      <c r="I14" s="24"/>
    </row>
    <row r="15" spans="2:11" ht="13.8">
      <c r="B15" s="24"/>
      <c r="C15" s="144"/>
      <c r="D15" s="169"/>
      <c r="E15" s="169"/>
      <c r="F15" s="169"/>
      <c r="G15" s="169"/>
      <c r="H15" s="169"/>
      <c r="I15" s="169"/>
    </row>
    <row r="16" spans="2:11">
      <c r="D16" s="67"/>
      <c r="E16" s="67"/>
      <c r="F16" s="67"/>
      <c r="G16" s="67"/>
      <c r="H16" s="67"/>
      <c r="I16" s="67"/>
      <c r="J16" s="134"/>
    </row>
  </sheetData>
  <mergeCells count="4">
    <mergeCell ref="B2:I2"/>
    <mergeCell ref="B3:I3"/>
    <mergeCell ref="B12:I12"/>
    <mergeCell ref="B11:I11"/>
  </mergeCells>
  <hyperlinks>
    <hyperlink ref="B3:I3" location="'Capitulo 4'!B21" display="Número de BFV pagados por estrato. 2020-2024." xr:uid="{00000000-0004-0000-2600-000000000000}"/>
  </hyperlinks>
  <pageMargins left="0.7" right="0.7" top="0.75" bottom="0.75" header="0.3" footer="0.3"/>
  <pageSetup orientation="portrait" verticalDpi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K42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2" width="11.44140625" style="22"/>
    <col min="3" max="3" width="15" style="22" customWidth="1"/>
    <col min="4" max="4" width="13.5546875" style="22" bestFit="1" customWidth="1"/>
    <col min="5" max="5" width="21.88671875" style="22" customWidth="1"/>
    <col min="6" max="6" width="16.6640625" style="22" customWidth="1"/>
    <col min="7" max="7" width="17.6640625" style="22" customWidth="1"/>
    <col min="8" max="8" width="15.88671875" style="22" customWidth="1"/>
    <col min="9" max="9" width="13.109375" style="22" customWidth="1"/>
    <col min="10" max="10" width="13.33203125" style="22" bestFit="1" customWidth="1"/>
    <col min="11" max="16384" width="11.44140625" style="22"/>
  </cols>
  <sheetData>
    <row r="2" spans="2:11" ht="15.75" customHeight="1">
      <c r="B2" s="454" t="s">
        <v>308</v>
      </c>
      <c r="C2" s="454"/>
      <c r="D2" s="454"/>
      <c r="E2" s="454"/>
      <c r="F2" s="454"/>
      <c r="G2" s="454"/>
      <c r="H2" s="454"/>
      <c r="I2" s="454"/>
      <c r="J2" s="454"/>
    </row>
    <row r="3" spans="2:11" ht="26.4" customHeight="1" thickBot="1">
      <c r="B3" s="474" t="s">
        <v>1483</v>
      </c>
      <c r="C3" s="474"/>
      <c r="D3" s="474"/>
      <c r="E3" s="474"/>
      <c r="F3" s="474"/>
      <c r="G3" s="474"/>
      <c r="H3" s="474"/>
      <c r="I3" s="474"/>
      <c r="J3" s="474"/>
    </row>
    <row r="4" spans="2:11" ht="67.5" customHeight="1" thickTop="1" thickBot="1">
      <c r="B4" s="313" t="s">
        <v>10</v>
      </c>
      <c r="C4" s="313" t="s">
        <v>1484</v>
      </c>
      <c r="D4" s="313" t="s">
        <v>1477</v>
      </c>
      <c r="E4" s="313" t="s">
        <v>1478</v>
      </c>
      <c r="F4" s="313" t="s">
        <v>1479</v>
      </c>
      <c r="G4" s="313" t="s">
        <v>1480</v>
      </c>
      <c r="H4" s="313" t="s">
        <v>1481</v>
      </c>
      <c r="I4" s="313" t="s">
        <v>1482</v>
      </c>
      <c r="J4" s="313" t="s">
        <v>1485</v>
      </c>
    </row>
    <row r="5" spans="2:11" ht="14.4" thickTop="1" thickBot="1">
      <c r="B5" s="241">
        <v>2020</v>
      </c>
      <c r="C5" s="385">
        <f t="shared" ref="C5:C9" si="0">SUM(D5:I5)</f>
        <v>38176.79</v>
      </c>
      <c r="D5" s="272">
        <v>3966.35</v>
      </c>
      <c r="E5" s="272">
        <v>5996.56</v>
      </c>
      <c r="F5" s="272">
        <v>4677.13</v>
      </c>
      <c r="G5" s="272">
        <v>0</v>
      </c>
      <c r="H5" s="272">
        <v>179.26</v>
      </c>
      <c r="I5" s="272">
        <v>23357.49</v>
      </c>
      <c r="J5" s="426">
        <v>0.95</v>
      </c>
      <c r="K5" s="135"/>
    </row>
    <row r="6" spans="2:11" ht="14.4" thickTop="1" thickBot="1">
      <c r="B6" s="241">
        <v>2021</v>
      </c>
      <c r="C6" s="385">
        <f t="shared" si="0"/>
        <v>68766.100000000006</v>
      </c>
      <c r="D6" s="272">
        <v>28278.86</v>
      </c>
      <c r="E6" s="272">
        <v>696.92</v>
      </c>
      <c r="F6" s="272">
        <v>0</v>
      </c>
      <c r="G6" s="272">
        <v>1293.77</v>
      </c>
      <c r="H6" s="272">
        <v>0</v>
      </c>
      <c r="I6" s="272">
        <v>38496.550000000003</v>
      </c>
      <c r="J6" s="426">
        <v>1.657</v>
      </c>
      <c r="K6" s="135"/>
    </row>
    <row r="7" spans="2:11" ht="14.4" thickTop="1" thickBot="1">
      <c r="B7" s="241">
        <v>2022</v>
      </c>
      <c r="C7" s="385">
        <f t="shared" si="0"/>
        <v>36384.06</v>
      </c>
      <c r="D7" s="272">
        <v>6973.38</v>
      </c>
      <c r="E7" s="272">
        <v>3135.21</v>
      </c>
      <c r="F7" s="272">
        <v>434.95</v>
      </c>
      <c r="G7" s="272">
        <v>0</v>
      </c>
      <c r="H7" s="272">
        <v>3325.72</v>
      </c>
      <c r="I7" s="272">
        <v>22514.799999999999</v>
      </c>
      <c r="J7" s="426">
        <v>0.97399999999999998</v>
      </c>
    </row>
    <row r="8" spans="2:11" ht="14.4" thickTop="1" thickBot="1">
      <c r="B8" s="241">
        <v>2023</v>
      </c>
      <c r="C8" s="385">
        <f t="shared" si="0"/>
        <v>39921</v>
      </c>
      <c r="D8" s="272">
        <v>7680.57</v>
      </c>
      <c r="E8" s="272">
        <v>1033.67</v>
      </c>
      <c r="F8" s="272">
        <v>99.05</v>
      </c>
      <c r="G8" s="272">
        <v>0</v>
      </c>
      <c r="H8" s="272">
        <v>3930.79</v>
      </c>
      <c r="I8" s="272">
        <v>27176.92</v>
      </c>
      <c r="J8" s="426">
        <v>0.90800000000000003</v>
      </c>
    </row>
    <row r="9" spans="2:11" ht="14.4" thickTop="1" thickBot="1">
      <c r="B9" s="241">
        <v>2024</v>
      </c>
      <c r="C9" s="385">
        <f t="shared" si="0"/>
        <v>51268.659999999996</v>
      </c>
      <c r="D9" s="272">
        <v>1724.17</v>
      </c>
      <c r="E9" s="272">
        <v>8108.76</v>
      </c>
      <c r="F9" s="272">
        <v>130.41999999999999</v>
      </c>
      <c r="G9" s="272">
        <v>0</v>
      </c>
      <c r="H9" s="272">
        <v>196.04</v>
      </c>
      <c r="I9" s="272">
        <v>41109.269999999997</v>
      </c>
      <c r="J9" s="426">
        <v>0.98</v>
      </c>
    </row>
    <row r="10" spans="2:11" ht="13.8" thickTop="1">
      <c r="B10" s="315"/>
      <c r="C10" s="321"/>
      <c r="D10" s="321"/>
      <c r="E10" s="315"/>
      <c r="F10" s="315"/>
      <c r="G10" s="315"/>
      <c r="H10" s="315"/>
      <c r="I10" s="315"/>
    </row>
    <row r="11" spans="2:11" ht="13.8" thickBot="1">
      <c r="B11" s="424" t="s">
        <v>958</v>
      </c>
      <c r="C11" s="425"/>
      <c r="D11" s="425"/>
      <c r="E11" s="424"/>
      <c r="F11" s="424"/>
      <c r="G11" s="424"/>
      <c r="H11" s="424"/>
      <c r="I11" s="424"/>
    </row>
    <row r="12" spans="2:11" ht="14.4" thickTop="1" thickBot="1">
      <c r="B12" s="458" t="s">
        <v>183</v>
      </c>
      <c r="C12" s="459"/>
      <c r="D12" s="459"/>
      <c r="E12" s="459"/>
      <c r="F12" s="459"/>
      <c r="G12" s="459"/>
      <c r="H12" s="459"/>
      <c r="I12" s="459"/>
    </row>
    <row r="13" spans="2:11" ht="14.4" thickTop="1">
      <c r="B13" s="133"/>
      <c r="C13" s="173"/>
      <c r="D13" s="136"/>
      <c r="E13" s="136"/>
      <c r="F13" s="136"/>
      <c r="G13" s="136"/>
      <c r="H13" s="136"/>
      <c r="I13" s="136"/>
    </row>
    <row r="14" spans="2:11" ht="14.4">
      <c r="B14" s="24"/>
      <c r="C14" s="24"/>
      <c r="D14" s="46"/>
      <c r="E14" s="46"/>
      <c r="F14" s="46"/>
      <c r="G14" s="46"/>
      <c r="H14" s="46"/>
      <c r="I14" s="46"/>
      <c r="J14" s="134"/>
    </row>
    <row r="15" spans="2:11" ht="13.8">
      <c r="B15" s="24"/>
      <c r="C15" s="24"/>
      <c r="D15" s="193"/>
      <c r="E15" s="24"/>
      <c r="F15" s="24"/>
      <c r="G15" s="24"/>
      <c r="H15" s="24"/>
      <c r="I15" s="24"/>
    </row>
    <row r="16" spans="2:11" ht="13.8">
      <c r="B16" s="24"/>
      <c r="C16" s="24"/>
      <c r="D16" s="24"/>
      <c r="E16" s="24"/>
      <c r="F16" s="24"/>
      <c r="G16" s="24"/>
      <c r="H16" s="24"/>
      <c r="I16" s="24"/>
    </row>
    <row r="17" spans="2:9" ht="13.8">
      <c r="B17" s="24"/>
      <c r="C17" s="24"/>
      <c r="D17" s="24"/>
      <c r="E17" s="24"/>
      <c r="F17" s="24"/>
      <c r="G17" s="24"/>
      <c r="H17" s="24"/>
      <c r="I17" s="24"/>
    </row>
    <row r="18" spans="2:9" ht="13.8">
      <c r="B18" s="24"/>
      <c r="C18" s="24"/>
      <c r="D18" s="24"/>
      <c r="E18" s="24"/>
      <c r="F18" s="24"/>
      <c r="G18" s="24"/>
      <c r="H18" s="24"/>
      <c r="I18" s="24"/>
    </row>
    <row r="19" spans="2:9" ht="13.8">
      <c r="B19" s="24"/>
      <c r="C19" s="24"/>
      <c r="D19" s="24"/>
      <c r="E19" s="24"/>
      <c r="F19" s="24"/>
      <c r="G19" s="24"/>
      <c r="H19" s="24"/>
      <c r="I19" s="24"/>
    </row>
    <row r="20" spans="2:9" ht="13.8">
      <c r="B20" s="24"/>
      <c r="C20" s="24"/>
      <c r="D20" s="24"/>
      <c r="E20" s="24"/>
      <c r="F20" s="24"/>
      <c r="G20" s="24"/>
      <c r="H20" s="24"/>
      <c r="I20" s="24"/>
    </row>
    <row r="21" spans="2:9" ht="13.8">
      <c r="B21" s="24"/>
      <c r="C21" s="24"/>
      <c r="D21" s="24"/>
      <c r="E21" s="24"/>
      <c r="F21" s="24"/>
      <c r="G21" s="24"/>
      <c r="H21" s="24"/>
      <c r="I21" s="24"/>
    </row>
    <row r="22" spans="2:9" ht="13.8">
      <c r="B22" s="24"/>
      <c r="C22" s="24"/>
      <c r="D22" s="24"/>
      <c r="E22" s="24"/>
      <c r="F22" s="24"/>
      <c r="G22" s="24"/>
      <c r="H22" s="24"/>
      <c r="I22" s="24"/>
    </row>
    <row r="23" spans="2:9" ht="13.8">
      <c r="B23" s="24"/>
      <c r="C23" s="24"/>
      <c r="D23" s="24"/>
      <c r="E23" s="24"/>
      <c r="F23" s="24"/>
      <c r="G23" s="24"/>
      <c r="H23" s="24"/>
      <c r="I23" s="24"/>
    </row>
    <row r="24" spans="2:9" ht="13.8">
      <c r="B24" s="24"/>
      <c r="C24" s="24"/>
      <c r="D24" s="24"/>
      <c r="E24" s="24"/>
      <c r="F24" s="24"/>
      <c r="G24" s="24"/>
      <c r="H24" s="24"/>
      <c r="I24" s="24"/>
    </row>
    <row r="25" spans="2:9" ht="13.8">
      <c r="B25" s="24"/>
      <c r="C25" s="24"/>
      <c r="D25" s="24"/>
      <c r="E25" s="24"/>
      <c r="F25" s="24"/>
      <c r="G25" s="24"/>
      <c r="H25" s="24"/>
      <c r="I25" s="24"/>
    </row>
    <row r="26" spans="2:9" ht="13.8">
      <c r="B26" s="24"/>
      <c r="C26" s="24"/>
      <c r="D26" s="24"/>
      <c r="E26" s="24"/>
      <c r="F26" s="24"/>
      <c r="G26" s="24"/>
      <c r="H26" s="24"/>
      <c r="I26" s="24"/>
    </row>
    <row r="27" spans="2:9" ht="13.8">
      <c r="B27" s="24"/>
      <c r="C27" s="24"/>
      <c r="D27" s="24"/>
      <c r="E27" s="24"/>
      <c r="F27" s="24"/>
      <c r="G27" s="24"/>
      <c r="H27" s="24"/>
      <c r="I27" s="24"/>
    </row>
    <row r="28" spans="2:9" ht="13.8">
      <c r="B28" s="24"/>
      <c r="C28" s="24"/>
      <c r="D28" s="24"/>
      <c r="E28" s="24"/>
      <c r="F28" s="24"/>
      <c r="G28" s="24"/>
      <c r="H28" s="24"/>
      <c r="I28" s="24"/>
    </row>
    <row r="29" spans="2:9" ht="13.8">
      <c r="B29" s="24"/>
      <c r="C29" s="24"/>
      <c r="D29" s="24"/>
      <c r="E29" s="24"/>
      <c r="F29" s="24"/>
      <c r="G29" s="24"/>
      <c r="H29" s="24"/>
      <c r="I29" s="24"/>
    </row>
    <row r="30" spans="2:9" ht="13.8">
      <c r="B30" s="24"/>
      <c r="C30" s="24"/>
      <c r="D30" s="24"/>
      <c r="E30" s="24"/>
      <c r="F30" s="24"/>
      <c r="G30" s="24"/>
      <c r="H30" s="24"/>
      <c r="I30" s="24"/>
    </row>
    <row r="31" spans="2:9" ht="13.8">
      <c r="B31" s="24"/>
      <c r="C31" s="24"/>
      <c r="D31" s="24"/>
      <c r="E31" s="24"/>
      <c r="F31" s="24"/>
      <c r="G31" s="24"/>
      <c r="H31" s="24"/>
      <c r="I31" s="24"/>
    </row>
    <row r="32" spans="2:9" ht="13.8">
      <c r="B32" s="24"/>
      <c r="C32" s="24"/>
      <c r="D32" s="24"/>
      <c r="E32" s="24"/>
      <c r="F32" s="24"/>
      <c r="G32" s="24"/>
      <c r="H32" s="24"/>
      <c r="I32" s="24"/>
    </row>
    <row r="33" spans="2:9" ht="13.8">
      <c r="B33" s="24"/>
      <c r="C33" s="24"/>
      <c r="D33" s="24"/>
      <c r="E33" s="24"/>
      <c r="F33" s="24"/>
      <c r="G33" s="24"/>
      <c r="H33" s="24"/>
      <c r="I33" s="24"/>
    </row>
    <row r="34" spans="2:9" ht="13.8">
      <c r="B34" s="24"/>
      <c r="C34" s="24"/>
      <c r="D34" s="24"/>
      <c r="E34" s="24"/>
      <c r="F34" s="24"/>
      <c r="G34" s="24"/>
      <c r="H34" s="24"/>
      <c r="I34" s="24"/>
    </row>
    <row r="35" spans="2:9" ht="13.8">
      <c r="B35" s="24"/>
      <c r="C35" s="24"/>
      <c r="D35" s="24"/>
      <c r="E35" s="24"/>
      <c r="F35" s="24"/>
      <c r="G35" s="24"/>
      <c r="H35" s="24"/>
      <c r="I35" s="24"/>
    </row>
    <row r="36" spans="2:9" ht="13.8">
      <c r="B36" s="24"/>
      <c r="C36" s="24"/>
      <c r="D36" s="24"/>
      <c r="E36" s="24"/>
      <c r="F36" s="24"/>
      <c r="G36" s="24"/>
      <c r="H36" s="24"/>
      <c r="I36" s="24"/>
    </row>
    <row r="37" spans="2:9" ht="13.8">
      <c r="B37" s="24"/>
      <c r="C37" s="24"/>
      <c r="D37" s="24"/>
      <c r="E37" s="24"/>
      <c r="F37" s="24"/>
      <c r="G37" s="24"/>
      <c r="H37" s="24"/>
      <c r="I37" s="24"/>
    </row>
    <row r="38" spans="2:9" ht="13.8">
      <c r="B38" s="24"/>
      <c r="C38" s="24"/>
      <c r="D38" s="24"/>
      <c r="E38" s="24"/>
      <c r="F38" s="24"/>
      <c r="G38" s="24"/>
      <c r="H38" s="24"/>
      <c r="I38" s="24"/>
    </row>
    <row r="39" spans="2:9" ht="13.8">
      <c r="B39" s="24"/>
      <c r="C39" s="24"/>
      <c r="D39" s="24"/>
      <c r="E39" s="24"/>
      <c r="F39" s="24"/>
      <c r="G39" s="24"/>
      <c r="H39" s="24"/>
      <c r="I39" s="24"/>
    </row>
    <row r="40" spans="2:9" ht="13.8">
      <c r="B40" s="24"/>
      <c r="C40" s="24"/>
      <c r="D40" s="24"/>
      <c r="E40" s="24"/>
      <c r="F40" s="24"/>
      <c r="G40" s="24"/>
      <c r="H40" s="24"/>
      <c r="I40" s="24"/>
    </row>
    <row r="41" spans="2:9" ht="13.8">
      <c r="B41" s="24"/>
      <c r="C41" s="24"/>
      <c r="D41" s="24"/>
      <c r="E41" s="24"/>
      <c r="F41" s="24"/>
      <c r="G41" s="24"/>
      <c r="H41" s="24"/>
      <c r="I41" s="24"/>
    </row>
    <row r="42" spans="2:9" ht="13.8">
      <c r="B42" s="24"/>
      <c r="C42" s="24"/>
      <c r="D42" s="24"/>
      <c r="E42" s="24"/>
      <c r="F42" s="24"/>
      <c r="G42" s="24"/>
      <c r="H42" s="24"/>
      <c r="I42" s="24"/>
    </row>
  </sheetData>
  <mergeCells count="3">
    <mergeCell ref="B12:I12"/>
    <mergeCell ref="B2:J2"/>
    <mergeCell ref="B3:J3"/>
  </mergeCells>
  <hyperlinks>
    <hyperlink ref="B3:I3" location="'Capitulo 4'!B22" display="Número de BFV pagados por modalidad de presupuesto. 2020-2024." xr:uid="{00000000-0004-0000-2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/>
  <ignoredErrors>
    <ignoredError sqref="C5:C9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7"/>
  <sheetViews>
    <sheetView showGridLines="0" zoomScaleNormal="100" workbookViewId="0">
      <pane ySplit="6" topLeftCell="A7" activePane="bottomLeft" state="frozen"/>
      <selection pane="bottomLeft" activeCell="B6" sqref="B6"/>
    </sheetView>
  </sheetViews>
  <sheetFormatPr baseColWidth="10" defaultRowHeight="13.2"/>
  <cols>
    <col min="2" max="2" width="15.6640625" style="3" customWidth="1"/>
    <col min="3" max="3" width="18.6640625" style="3" customWidth="1"/>
    <col min="4" max="4" width="15.88671875" style="3" customWidth="1"/>
    <col min="5" max="5" width="18.88671875" style="3" customWidth="1"/>
    <col min="6" max="6" width="17.6640625" style="3" customWidth="1"/>
    <col min="7" max="7" width="23.44140625" style="3" bestFit="1" customWidth="1"/>
    <col min="8" max="11" width="11.44140625" style="3" customWidth="1"/>
  </cols>
  <sheetData>
    <row r="1" spans="2:11" ht="18.600000000000001">
      <c r="B1" s="11"/>
      <c r="C1" s="1"/>
      <c r="D1" s="1"/>
      <c r="E1" s="1"/>
      <c r="F1" s="1"/>
      <c r="G1" s="1"/>
    </row>
    <row r="2" spans="2:11" ht="15">
      <c r="B2" s="454" t="s">
        <v>1</v>
      </c>
      <c r="C2" s="454"/>
      <c r="D2" s="454"/>
      <c r="E2" s="454"/>
      <c r="F2" s="454"/>
      <c r="G2" s="454"/>
      <c r="H2"/>
      <c r="I2"/>
      <c r="J2"/>
      <c r="K2"/>
    </row>
    <row r="3" spans="2:11" ht="35.25" customHeight="1">
      <c r="B3" s="456" t="s">
        <v>977</v>
      </c>
      <c r="C3" s="457"/>
      <c r="D3" s="457"/>
      <c r="E3" s="457"/>
      <c r="F3" s="457"/>
      <c r="G3" s="457"/>
      <c r="H3"/>
      <c r="I3"/>
      <c r="J3"/>
      <c r="K3"/>
    </row>
    <row r="4" spans="2:11" ht="16.5" customHeight="1" thickBot="1">
      <c r="B4" s="455"/>
      <c r="C4" s="455"/>
      <c r="D4" s="455"/>
      <c r="E4" s="455"/>
      <c r="F4" s="455"/>
      <c r="G4" s="455"/>
      <c r="H4"/>
      <c r="I4"/>
      <c r="J4"/>
      <c r="K4"/>
    </row>
    <row r="5" spans="2:11" ht="19.5" customHeight="1" thickTop="1" thickBot="1">
      <c r="B5" s="451" t="s">
        <v>3</v>
      </c>
      <c r="C5" s="452"/>
      <c r="D5" s="452"/>
      <c r="E5" s="452"/>
      <c r="F5" s="452"/>
      <c r="G5" s="453"/>
      <c r="H5"/>
      <c r="I5"/>
      <c r="J5"/>
      <c r="K5"/>
    </row>
    <row r="6" spans="2:11" ht="78.75" customHeight="1" thickTop="1" thickBot="1">
      <c r="B6" s="295" t="s">
        <v>10</v>
      </c>
      <c r="C6" s="300" t="s">
        <v>7</v>
      </c>
      <c r="D6" s="300" t="s">
        <v>279</v>
      </c>
      <c r="E6" s="300" t="s">
        <v>8</v>
      </c>
      <c r="F6" s="300" t="s">
        <v>280</v>
      </c>
      <c r="G6" s="300" t="s">
        <v>9</v>
      </c>
      <c r="H6"/>
      <c r="I6"/>
      <c r="J6"/>
      <c r="K6"/>
    </row>
    <row r="7" spans="2:11" ht="14.4" thickTop="1" thickBot="1">
      <c r="B7" s="241">
        <v>2020</v>
      </c>
      <c r="C7" s="383">
        <v>1846109</v>
      </c>
      <c r="D7" s="242" t="s">
        <v>155</v>
      </c>
      <c r="E7" s="385">
        <v>123239</v>
      </c>
      <c r="F7" s="242" t="s">
        <v>155</v>
      </c>
      <c r="G7" s="242">
        <f>+E7/C7</f>
        <v>6.6756079949775449E-2</v>
      </c>
      <c r="H7"/>
      <c r="I7"/>
      <c r="J7"/>
      <c r="K7"/>
    </row>
    <row r="8" spans="2:11" ht="14.4" thickTop="1" thickBot="1">
      <c r="B8" s="244">
        <v>2021</v>
      </c>
      <c r="C8" s="383">
        <v>2093648</v>
      </c>
      <c r="D8" s="242">
        <f>+(C8-C7)/C7</f>
        <v>0.13408688219384662</v>
      </c>
      <c r="E8" s="385">
        <v>131979</v>
      </c>
      <c r="F8" s="242">
        <f>+(E8-E7)/E7</f>
        <v>7.0919108399126907E-2</v>
      </c>
      <c r="G8" s="242">
        <f t="shared" ref="G8:G11" si="0">+E8/C8</f>
        <v>6.3037817245305799E-2</v>
      </c>
      <c r="H8"/>
      <c r="I8"/>
      <c r="J8"/>
      <c r="K8"/>
    </row>
    <row r="9" spans="2:11" ht="14.4" thickTop="1" thickBot="1">
      <c r="B9" s="245">
        <v>2022</v>
      </c>
      <c r="C9" s="384">
        <v>2187884</v>
      </c>
      <c r="D9" s="242">
        <f t="shared" ref="D9:D11" si="1">+(C9-C8)/C8</f>
        <v>4.5010431552964011E-2</v>
      </c>
      <c r="E9" s="384">
        <v>155006</v>
      </c>
      <c r="F9" s="242">
        <f t="shared" ref="F9:F11" si="2">+(E9-E8)/E8</f>
        <v>0.17447472703990785</v>
      </c>
      <c r="G9" s="242">
        <f t="shared" si="0"/>
        <v>7.0847448950675629E-2</v>
      </c>
      <c r="H9"/>
      <c r="I9"/>
      <c r="J9"/>
      <c r="K9"/>
    </row>
    <row r="10" spans="2:11" ht="14.4" thickTop="1" thickBot="1">
      <c r="B10" s="245">
        <v>2023</v>
      </c>
      <c r="C10" s="384">
        <v>2077742</v>
      </c>
      <c r="D10" s="242">
        <f t="shared" si="1"/>
        <v>-5.0341791429527341E-2</v>
      </c>
      <c r="E10" s="384">
        <v>145135</v>
      </c>
      <c r="F10" s="242">
        <f t="shared" si="2"/>
        <v>-6.3681405881062664E-2</v>
      </c>
      <c r="G10" s="242">
        <f t="shared" si="0"/>
        <v>6.9852272322550146E-2</v>
      </c>
      <c r="H10"/>
      <c r="I10"/>
      <c r="J10"/>
      <c r="K10"/>
    </row>
    <row r="11" spans="2:11" ht="13.8" thickTop="1">
      <c r="B11" s="245">
        <v>2024</v>
      </c>
      <c r="C11" s="384">
        <v>2255397</v>
      </c>
      <c r="D11" s="242">
        <f t="shared" si="1"/>
        <v>8.5503878729890431E-2</v>
      </c>
      <c r="E11" s="384">
        <v>130295</v>
      </c>
      <c r="F11" s="242">
        <f t="shared" si="2"/>
        <v>-0.10224962965514865</v>
      </c>
      <c r="G11" s="242">
        <f t="shared" si="0"/>
        <v>5.7770317154806891E-2</v>
      </c>
      <c r="H11"/>
      <c r="I11"/>
      <c r="J11"/>
      <c r="K11"/>
    </row>
    <row r="12" spans="2:11" ht="13.8" thickBot="1">
      <c r="B12" s="247"/>
      <c r="C12" s="248"/>
      <c r="D12" s="249"/>
      <c r="E12" s="248"/>
      <c r="F12" s="249"/>
      <c r="G12" s="249"/>
      <c r="H12"/>
      <c r="I12"/>
      <c r="J12"/>
      <c r="K12"/>
    </row>
    <row r="13" spans="2:11" ht="14.4" thickTop="1" thickBot="1">
      <c r="B13" s="458" t="s">
        <v>978</v>
      </c>
      <c r="C13" s="459"/>
      <c r="D13" s="459"/>
      <c r="E13" s="459"/>
      <c r="F13" s="459"/>
      <c r="G13" s="459"/>
      <c r="H13"/>
      <c r="I13"/>
      <c r="J13"/>
      <c r="K13"/>
    </row>
    <row r="14" spans="2:11" ht="13.8" thickTop="1">
      <c r="G14" s="17"/>
      <c r="H14"/>
      <c r="I14"/>
      <c r="J14"/>
      <c r="K14"/>
    </row>
    <row r="15" spans="2:11" ht="15" thickBot="1">
      <c r="D15" s="17"/>
      <c r="F15" s="16"/>
      <c r="G15" s="14"/>
      <c r="H15"/>
      <c r="I15"/>
      <c r="J15"/>
      <c r="K15"/>
    </row>
    <row r="16" spans="2:11" ht="14.4" thickTop="1" thickBot="1">
      <c r="B16" s="241"/>
      <c r="C16" s="243"/>
      <c r="F16" s="17"/>
    </row>
    <row r="17" spans="2:7" ht="14.4" thickTop="1" thickBot="1">
      <c r="B17" s="244"/>
      <c r="C17" s="243"/>
      <c r="D17" s="17"/>
      <c r="F17" s="17"/>
      <c r="G17" s="17"/>
    </row>
    <row r="18" spans="2:7" ht="13.8" thickTop="1">
      <c r="B18" s="245"/>
      <c r="C18" s="246"/>
      <c r="D18" s="17"/>
    </row>
    <row r="19" spans="2:7">
      <c r="B19" s="245"/>
      <c r="C19" s="246"/>
    </row>
    <row r="47" spans="3:3" customFormat="1">
      <c r="C47" s="5"/>
    </row>
  </sheetData>
  <mergeCells count="5">
    <mergeCell ref="B5:G5"/>
    <mergeCell ref="B2:G2"/>
    <mergeCell ref="B4:G4"/>
    <mergeCell ref="B3:G3"/>
    <mergeCell ref="B13:G13"/>
  </mergeCells>
  <phoneticPr fontId="6" type="noConversion"/>
  <hyperlinks>
    <hyperlink ref="B3:G3" location="'Capitulo 1'!B20" display="'Capitulo 1'!B20" xr:uid="{00000000-0004-0000-03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J48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13.33203125" style="22" customWidth="1"/>
    <col min="3" max="3" width="14" style="22" customWidth="1"/>
    <col min="4" max="4" width="17.88671875" style="22" customWidth="1"/>
    <col min="5" max="5" width="16.44140625" style="22" customWidth="1"/>
    <col min="6" max="6" width="13.6640625" style="22" customWidth="1"/>
    <col min="7" max="7" width="13.33203125" style="22" customWidth="1"/>
    <col min="8" max="8" width="15.109375" style="22" customWidth="1"/>
    <col min="9" max="9" width="15.33203125" style="22" customWidth="1"/>
    <col min="10" max="10" width="13.5546875" style="22" customWidth="1"/>
    <col min="11" max="16384" width="11.44140625" style="22"/>
  </cols>
  <sheetData>
    <row r="2" spans="2:10" ht="15" customHeight="1">
      <c r="B2" s="454" t="s">
        <v>309</v>
      </c>
      <c r="C2" s="454"/>
      <c r="D2" s="454"/>
      <c r="E2" s="454"/>
      <c r="F2" s="454"/>
      <c r="G2" s="454"/>
      <c r="H2" s="454"/>
      <c r="I2" s="454"/>
      <c r="J2" s="454"/>
    </row>
    <row r="3" spans="2:10" ht="23.25" customHeight="1" thickBot="1">
      <c r="B3" s="474" t="s">
        <v>1486</v>
      </c>
      <c r="C3" s="474"/>
      <c r="D3" s="474"/>
      <c r="E3" s="474"/>
      <c r="F3" s="474"/>
      <c r="G3" s="474"/>
      <c r="H3" s="474"/>
      <c r="I3" s="474"/>
      <c r="J3" s="474"/>
    </row>
    <row r="4" spans="2:10" ht="26.4" thickTop="1" thickBot="1">
      <c r="B4" s="313" t="s">
        <v>514</v>
      </c>
      <c r="C4" s="313" t="s">
        <v>4</v>
      </c>
      <c r="D4" s="313" t="s">
        <v>192</v>
      </c>
      <c r="E4" s="313" t="s">
        <v>1487</v>
      </c>
      <c r="F4" s="313" t="s">
        <v>1488</v>
      </c>
      <c r="G4" s="313" t="s">
        <v>1489</v>
      </c>
      <c r="H4" s="313" t="s">
        <v>1490</v>
      </c>
      <c r="I4" s="313" t="s">
        <v>312</v>
      </c>
      <c r="J4" s="313" t="s">
        <v>1491</v>
      </c>
    </row>
    <row r="5" spans="2:10" ht="14.4" thickTop="1" thickBot="1">
      <c r="B5" s="244">
        <v>2020</v>
      </c>
      <c r="C5" s="385">
        <f>SUM(D5:J5)</f>
        <v>12873</v>
      </c>
      <c r="D5" s="385">
        <v>2537</v>
      </c>
      <c r="E5" s="385">
        <v>7701</v>
      </c>
      <c r="F5" s="385">
        <v>1470</v>
      </c>
      <c r="G5" s="385">
        <v>961</v>
      </c>
      <c r="H5" s="385">
        <v>204</v>
      </c>
      <c r="I5" s="385">
        <v>0</v>
      </c>
      <c r="J5" s="385">
        <v>0</v>
      </c>
    </row>
    <row r="6" spans="2:10" ht="14.4" thickTop="1" thickBot="1">
      <c r="B6" s="244">
        <v>2021</v>
      </c>
      <c r="C6" s="385">
        <f t="shared" ref="C6:C9" si="0">SUM(D6:J6)</f>
        <v>11428</v>
      </c>
      <c r="D6" s="385">
        <v>3442</v>
      </c>
      <c r="E6" s="385">
        <v>5940</v>
      </c>
      <c r="F6" s="385">
        <v>1151</v>
      </c>
      <c r="G6" s="385">
        <v>655</v>
      </c>
      <c r="H6" s="385">
        <v>239</v>
      </c>
      <c r="I6" s="385">
        <v>0</v>
      </c>
      <c r="J6" s="385">
        <v>1</v>
      </c>
    </row>
    <row r="7" spans="2:10" ht="14.4" thickTop="1" thickBot="1">
      <c r="B7" s="244">
        <v>2022</v>
      </c>
      <c r="C7" s="385">
        <f t="shared" si="0"/>
        <v>8369</v>
      </c>
      <c r="D7" s="385">
        <v>1761</v>
      </c>
      <c r="E7" s="385">
        <v>5272</v>
      </c>
      <c r="F7" s="385">
        <v>516</v>
      </c>
      <c r="G7" s="385">
        <v>560</v>
      </c>
      <c r="H7" s="385">
        <v>260</v>
      </c>
      <c r="I7" s="385">
        <v>0</v>
      </c>
      <c r="J7" s="385">
        <v>0</v>
      </c>
    </row>
    <row r="8" spans="2:10" ht="14.4" thickTop="1" thickBot="1">
      <c r="B8" s="244">
        <v>2023</v>
      </c>
      <c r="C8" s="385">
        <f t="shared" si="0"/>
        <v>8222</v>
      </c>
      <c r="D8" s="385">
        <v>1748</v>
      </c>
      <c r="E8" s="385">
        <v>5512</v>
      </c>
      <c r="F8" s="385">
        <v>452</v>
      </c>
      <c r="G8" s="385">
        <v>359</v>
      </c>
      <c r="H8" s="385">
        <v>151</v>
      </c>
      <c r="I8" s="385">
        <v>0</v>
      </c>
      <c r="J8" s="385">
        <v>0</v>
      </c>
    </row>
    <row r="9" spans="2:10" ht="14.4" thickTop="1" thickBot="1">
      <c r="B9" s="244">
        <v>2024</v>
      </c>
      <c r="C9" s="385">
        <f t="shared" si="0"/>
        <v>9320</v>
      </c>
      <c r="D9" s="385">
        <v>2124</v>
      </c>
      <c r="E9" s="385">
        <v>5920</v>
      </c>
      <c r="F9" s="385">
        <v>544</v>
      </c>
      <c r="G9" s="385">
        <v>539</v>
      </c>
      <c r="H9" s="385">
        <v>193</v>
      </c>
      <c r="I9" s="385">
        <v>0</v>
      </c>
      <c r="J9" s="385">
        <v>0</v>
      </c>
    </row>
    <row r="10" spans="2:10" ht="15" thickTop="1" thickBot="1">
      <c r="B10" s="239"/>
      <c r="C10" s="320"/>
      <c r="D10" s="320"/>
      <c r="E10" s="320"/>
      <c r="F10" s="320"/>
      <c r="G10" s="320"/>
      <c r="H10" s="320"/>
      <c r="I10" s="385"/>
      <c r="J10" s="385"/>
    </row>
    <row r="11" spans="2:10" ht="14.4" thickTop="1" thickBot="1">
      <c r="B11" s="505" t="s">
        <v>183</v>
      </c>
      <c r="C11" s="506"/>
      <c r="D11" s="506"/>
      <c r="E11" s="506"/>
      <c r="F11" s="506"/>
      <c r="G11" s="506"/>
      <c r="H11" s="523"/>
      <c r="I11" s="385"/>
      <c r="J11" s="385"/>
    </row>
    <row r="12" spans="2:10" ht="15" thickTop="1" thickBot="1">
      <c r="B12" s="137"/>
      <c r="C12" s="138"/>
      <c r="D12" s="138"/>
      <c r="E12" s="138"/>
      <c r="F12" s="138"/>
      <c r="G12" s="138"/>
      <c r="H12" s="138"/>
      <c r="I12" s="385"/>
      <c r="J12" s="385"/>
    </row>
    <row r="13" spans="2:10" ht="14.4" thickTop="1">
      <c r="B13" s="24"/>
      <c r="C13" s="24"/>
      <c r="D13" s="193"/>
      <c r="E13" s="139"/>
      <c r="F13" s="24"/>
      <c r="G13" s="24"/>
      <c r="H13" s="24"/>
    </row>
    <row r="14" spans="2:10">
      <c r="D14" s="67"/>
      <c r="E14" s="67"/>
      <c r="F14" s="67"/>
      <c r="G14" s="67"/>
      <c r="H14" s="67"/>
      <c r="I14" s="134"/>
    </row>
    <row r="15" spans="2:10">
      <c r="D15" s="134"/>
      <c r="E15" s="134"/>
      <c r="F15" s="134"/>
      <c r="G15" s="134"/>
      <c r="H15" s="134"/>
    </row>
    <row r="17" spans="4:4">
      <c r="D17" s="134"/>
    </row>
    <row r="48" spans="2:2">
      <c r="B48" s="140"/>
    </row>
  </sheetData>
  <mergeCells count="3">
    <mergeCell ref="B11:H11"/>
    <mergeCell ref="B2:J2"/>
    <mergeCell ref="B3:J3"/>
  </mergeCells>
  <hyperlinks>
    <hyperlink ref="B3:H3" location="'Capitulo 4'!B23" display="Número de BFV pagados por propósito. 2020-2024." xr:uid="{00000000-0004-0000-2800-000000000000}"/>
  </hyperlinks>
  <pageMargins left="0.7" right="0.7" top="0.75" bottom="0.75" header="0.3" footer="0.3"/>
  <pageSetup orientation="portrait" verticalDpi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J15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13.5546875" style="22" customWidth="1"/>
    <col min="3" max="3" width="13.6640625" style="22" customWidth="1"/>
    <col min="4" max="4" width="13.109375" style="22" customWidth="1"/>
    <col min="5" max="5" width="12.88671875" style="22" bestFit="1" customWidth="1"/>
    <col min="6" max="6" width="12.88671875" style="22" customWidth="1"/>
    <col min="7" max="7" width="12" style="22" customWidth="1"/>
    <col min="8" max="16384" width="11.44140625" style="22"/>
  </cols>
  <sheetData>
    <row r="2" spans="2:10" ht="15.75" customHeight="1">
      <c r="B2" s="482" t="s">
        <v>310</v>
      </c>
      <c r="C2" s="482"/>
      <c r="D2" s="482"/>
      <c r="E2" s="482"/>
      <c r="F2" s="482"/>
      <c r="G2" s="482"/>
    </row>
    <row r="3" spans="2:10" ht="36" customHeight="1" thickBot="1">
      <c r="B3" s="456" t="s">
        <v>1492</v>
      </c>
      <c r="C3" s="456"/>
      <c r="D3" s="456"/>
      <c r="E3" s="456"/>
      <c r="F3" s="456"/>
      <c r="G3" s="456"/>
    </row>
    <row r="4" spans="2:10" ht="39.75" customHeight="1" thickTop="1" thickBot="1">
      <c r="B4" s="313" t="s">
        <v>514</v>
      </c>
      <c r="C4" s="313" t="s">
        <v>468</v>
      </c>
      <c r="D4" s="313" t="s">
        <v>193</v>
      </c>
      <c r="E4" s="313" t="s">
        <v>194</v>
      </c>
      <c r="F4" s="313" t="s">
        <v>1493</v>
      </c>
      <c r="G4" s="313" t="s">
        <v>195</v>
      </c>
    </row>
    <row r="5" spans="2:10" ht="16.8" thickTop="1" thickBot="1">
      <c r="B5" s="325">
        <v>2020</v>
      </c>
      <c r="C5" s="388">
        <f>SUM(D5:G5)</f>
        <v>12873</v>
      </c>
      <c r="D5" s="388">
        <v>7787</v>
      </c>
      <c r="E5" s="388">
        <v>5083</v>
      </c>
      <c r="F5" s="388">
        <v>3</v>
      </c>
      <c r="G5" s="388">
        <v>0</v>
      </c>
      <c r="H5" s="141"/>
      <c r="I5" s="141"/>
      <c r="J5" s="142"/>
    </row>
    <row r="6" spans="2:10" ht="16.8" thickTop="1" thickBot="1">
      <c r="B6" s="325">
        <v>2021</v>
      </c>
      <c r="C6" s="388">
        <f>SUM(D6:G6)</f>
        <v>11428</v>
      </c>
      <c r="D6" s="388">
        <v>6933</v>
      </c>
      <c r="E6" s="388">
        <v>4480</v>
      </c>
      <c r="F6" s="388">
        <v>15</v>
      </c>
      <c r="G6" s="388">
        <v>0</v>
      </c>
      <c r="H6" s="141"/>
      <c r="I6" s="141"/>
      <c r="J6" s="142"/>
    </row>
    <row r="7" spans="2:10" ht="16.8" thickTop="1" thickBot="1">
      <c r="B7" s="325">
        <v>2022</v>
      </c>
      <c r="C7" s="388">
        <f>SUM(D7:G7)</f>
        <v>8369</v>
      </c>
      <c r="D7" s="388">
        <v>5101</v>
      </c>
      <c r="E7" s="388">
        <v>3246</v>
      </c>
      <c r="F7" s="388">
        <v>22</v>
      </c>
      <c r="G7" s="388">
        <v>0</v>
      </c>
      <c r="H7" s="141"/>
      <c r="I7" s="141"/>
      <c r="J7" s="142"/>
    </row>
    <row r="8" spans="2:10" ht="16.8" thickTop="1" thickBot="1">
      <c r="B8" s="325">
        <v>2023</v>
      </c>
      <c r="C8" s="388">
        <f>SUM(D8:G8)</f>
        <v>8222</v>
      </c>
      <c r="D8" s="388">
        <v>5276</v>
      </c>
      <c r="E8" s="388">
        <v>2906</v>
      </c>
      <c r="F8" s="388">
        <v>40</v>
      </c>
      <c r="G8" s="388">
        <v>0</v>
      </c>
      <c r="H8" s="141"/>
      <c r="I8" s="141"/>
      <c r="J8" s="142"/>
    </row>
    <row r="9" spans="2:10" ht="16.8" thickTop="1" thickBot="1">
      <c r="B9" s="325">
        <v>2024</v>
      </c>
      <c r="C9" s="388">
        <f>SUM(D9:G9)</f>
        <v>9320</v>
      </c>
      <c r="D9" s="388">
        <v>5911</v>
      </c>
      <c r="E9" s="388">
        <v>3339</v>
      </c>
      <c r="F9" s="388">
        <v>70</v>
      </c>
      <c r="G9" s="388">
        <v>0</v>
      </c>
      <c r="H9" s="141"/>
      <c r="I9" s="141"/>
      <c r="J9" s="142"/>
    </row>
    <row r="10" spans="2:10" ht="16.8" thickTop="1" thickBot="1">
      <c r="B10" s="322"/>
      <c r="C10" s="323"/>
      <c r="D10" s="323"/>
      <c r="E10" s="323"/>
      <c r="F10" s="323"/>
      <c r="G10" s="323"/>
      <c r="H10" s="141"/>
      <c r="I10" s="141"/>
      <c r="J10" s="142"/>
    </row>
    <row r="11" spans="2:10" ht="14.4" thickTop="1" thickBot="1">
      <c r="B11" s="568" t="s">
        <v>183</v>
      </c>
      <c r="C11" s="569"/>
      <c r="D11" s="569"/>
      <c r="E11" s="569"/>
      <c r="F11" s="569"/>
      <c r="G11" s="569"/>
    </row>
    <row r="12" spans="2:10" ht="14.4" thickTop="1">
      <c r="B12" s="127"/>
      <c r="C12" s="24"/>
      <c r="D12" s="174"/>
      <c r="E12" s="24"/>
      <c r="F12" s="24"/>
      <c r="G12" s="24"/>
    </row>
    <row r="15" spans="2:10">
      <c r="D15" s="130"/>
    </row>
  </sheetData>
  <mergeCells count="3">
    <mergeCell ref="B11:G11"/>
    <mergeCell ref="B2:G2"/>
    <mergeCell ref="B3:G3"/>
  </mergeCells>
  <hyperlinks>
    <hyperlink ref="B3:G3" location="'Capitulo 4'!B24" display="Número de BFV pagados por género del jefe de familia. 2005-2018." xr:uid="{00000000-0004-0000-2900-000000000000}"/>
  </hyperlinks>
  <pageMargins left="0.7" right="0.7" top="0.75" bottom="0.75" header="0.3" footer="0.3"/>
  <pageSetup orientation="portrait" verticalDpi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G16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style="22"/>
    <col min="2" max="2" width="13.5546875" style="22" customWidth="1"/>
    <col min="3" max="3" width="13.6640625" style="22" customWidth="1"/>
    <col min="4" max="4" width="13.109375" style="22" customWidth="1"/>
    <col min="5" max="5" width="12.88671875" style="22" bestFit="1" customWidth="1"/>
    <col min="6" max="16384" width="11.44140625" style="22"/>
  </cols>
  <sheetData>
    <row r="2" spans="2:7" ht="15.75" customHeight="1">
      <c r="B2" s="482" t="s">
        <v>311</v>
      </c>
      <c r="C2" s="482"/>
      <c r="D2" s="482"/>
      <c r="E2" s="482"/>
      <c r="F2" s="482"/>
      <c r="G2" s="482"/>
    </row>
    <row r="3" spans="2:7" ht="36" customHeight="1" thickBot="1">
      <c r="B3" s="474" t="s">
        <v>1494</v>
      </c>
      <c r="C3" s="474"/>
      <c r="D3" s="474"/>
      <c r="E3" s="474"/>
      <c r="F3" s="474"/>
      <c r="G3" s="474"/>
    </row>
    <row r="4" spans="2:7" ht="20.399999999999999" customHeight="1" thickTop="1" thickBot="1">
      <c r="B4" s="486" t="s">
        <v>514</v>
      </c>
      <c r="C4" s="469" t="s">
        <v>468</v>
      </c>
      <c r="D4" s="451" t="s">
        <v>587</v>
      </c>
      <c r="E4" s="452"/>
      <c r="F4" s="453"/>
      <c r="G4" s="486" t="s">
        <v>1497</v>
      </c>
    </row>
    <row r="5" spans="2:7" ht="39" thickTop="1" thickBot="1">
      <c r="B5" s="493"/>
      <c r="C5" s="470"/>
      <c r="D5" s="313" t="s">
        <v>1495</v>
      </c>
      <c r="E5" s="313" t="s">
        <v>1496</v>
      </c>
      <c r="F5" s="313" t="s">
        <v>1498</v>
      </c>
      <c r="G5" s="493"/>
    </row>
    <row r="6" spans="2:7" ht="14.4" thickTop="1" thickBot="1">
      <c r="B6" s="325">
        <v>2020</v>
      </c>
      <c r="C6" s="388">
        <f>SUM(D6:G6)</f>
        <v>12873</v>
      </c>
      <c r="D6" s="388">
        <v>6981</v>
      </c>
      <c r="E6" s="388">
        <v>4714</v>
      </c>
      <c r="F6" s="388">
        <v>1178</v>
      </c>
      <c r="G6" s="388">
        <v>0</v>
      </c>
    </row>
    <row r="7" spans="2:7" ht="14.4" thickTop="1" thickBot="1">
      <c r="B7" s="325">
        <v>2021</v>
      </c>
      <c r="C7" s="388">
        <f t="shared" ref="C7:C10" si="0">SUM(D7:G7)</f>
        <v>11428</v>
      </c>
      <c r="D7" s="388">
        <v>6183</v>
      </c>
      <c r="E7" s="388">
        <v>4277</v>
      </c>
      <c r="F7" s="388">
        <v>968</v>
      </c>
      <c r="G7" s="388">
        <v>0</v>
      </c>
    </row>
    <row r="8" spans="2:7" ht="14.4" thickTop="1" thickBot="1">
      <c r="B8" s="325">
        <v>2022</v>
      </c>
      <c r="C8" s="388">
        <f t="shared" si="0"/>
        <v>8369</v>
      </c>
      <c r="D8" s="388">
        <v>4485</v>
      </c>
      <c r="E8" s="388">
        <v>3121</v>
      </c>
      <c r="F8" s="388">
        <v>763</v>
      </c>
      <c r="G8" s="388">
        <v>0</v>
      </c>
    </row>
    <row r="9" spans="2:7" ht="14.4" thickTop="1" thickBot="1">
      <c r="B9" s="325">
        <v>2023</v>
      </c>
      <c r="C9" s="388">
        <f t="shared" si="0"/>
        <v>8222</v>
      </c>
      <c r="D9" s="388">
        <v>4686</v>
      </c>
      <c r="E9" s="388">
        <v>3089</v>
      </c>
      <c r="F9" s="388">
        <v>447</v>
      </c>
      <c r="G9" s="388">
        <v>0</v>
      </c>
    </row>
    <row r="10" spans="2:7" ht="14.4" thickTop="1" thickBot="1">
      <c r="B10" s="325">
        <v>2024</v>
      </c>
      <c r="C10" s="388">
        <f t="shared" si="0"/>
        <v>9320</v>
      </c>
      <c r="D10" s="388">
        <v>5106</v>
      </c>
      <c r="E10" s="388">
        <v>3724</v>
      </c>
      <c r="F10" s="388">
        <v>490</v>
      </c>
      <c r="G10" s="388">
        <v>0</v>
      </c>
    </row>
    <row r="11" spans="2:7" ht="15.6" thickTop="1">
      <c r="B11" s="322"/>
      <c r="C11" s="323"/>
      <c r="D11" s="323"/>
      <c r="E11" s="323"/>
      <c r="F11" s="326"/>
      <c r="G11" s="326"/>
    </row>
    <row r="12" spans="2:7">
      <c r="B12" s="570" t="s">
        <v>183</v>
      </c>
      <c r="C12" s="571"/>
      <c r="D12" s="571"/>
      <c r="E12" s="571"/>
      <c r="F12" s="571"/>
      <c r="G12" s="571"/>
    </row>
    <row r="13" spans="2:7" ht="13.8">
      <c r="B13" s="127"/>
      <c r="C13" s="24"/>
      <c r="D13" s="174"/>
      <c r="E13" s="24"/>
    </row>
    <row r="16" spans="2:7">
      <c r="D16" s="130"/>
    </row>
  </sheetData>
  <mergeCells count="7">
    <mergeCell ref="B12:G12"/>
    <mergeCell ref="B2:G2"/>
    <mergeCell ref="B3:G3"/>
    <mergeCell ref="B4:B5"/>
    <mergeCell ref="C4:C5"/>
    <mergeCell ref="D4:F4"/>
    <mergeCell ref="G4:G5"/>
  </mergeCells>
  <hyperlinks>
    <hyperlink ref="B3:G3" location="'Capitulo 4'!B25" display="Número de BFV pagados por grupo de edad del jefe de familia. 2005-2018." xr:uid="{00000000-0004-0000-2A00-000000000000}"/>
  </hyperlinks>
  <pageMargins left="0.7" right="0.7" top="0.75" bottom="0.75" header="0.3" footer="0.3"/>
  <pageSetup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F14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17.5546875" style="22" customWidth="1"/>
    <col min="3" max="3" width="19.109375" style="22" customWidth="1"/>
    <col min="4" max="4" width="16.109375" style="22" customWidth="1"/>
    <col min="5" max="5" width="15.33203125" style="22" customWidth="1"/>
    <col min="6" max="16384" width="11.44140625" style="22"/>
  </cols>
  <sheetData>
    <row r="2" spans="2:6" ht="15.75" customHeight="1">
      <c r="B2" s="482" t="s">
        <v>313</v>
      </c>
      <c r="C2" s="482"/>
      <c r="D2" s="482"/>
      <c r="E2" s="482"/>
    </row>
    <row r="3" spans="2:6" ht="35.25" customHeight="1" thickBot="1">
      <c r="B3" s="474" t="s">
        <v>1499</v>
      </c>
      <c r="C3" s="474"/>
      <c r="D3" s="474"/>
      <c r="E3" s="474"/>
    </row>
    <row r="4" spans="2:6" ht="53.25" customHeight="1" thickTop="1" thickBot="1">
      <c r="B4" s="313" t="s">
        <v>10</v>
      </c>
      <c r="C4" s="330" t="s">
        <v>196</v>
      </c>
      <c r="D4" s="330" t="s">
        <v>197</v>
      </c>
      <c r="E4" s="330" t="s">
        <v>198</v>
      </c>
    </row>
    <row r="5" spans="2:6" ht="14.4" thickTop="1" thickBot="1">
      <c r="B5" s="324">
        <v>2020</v>
      </c>
      <c r="C5" s="388">
        <f t="shared" ref="C5:C9" si="0">+D5+E5</f>
        <v>12873</v>
      </c>
      <c r="D5" s="388">
        <v>1102</v>
      </c>
      <c r="E5" s="388">
        <v>11771</v>
      </c>
      <c r="F5" s="26"/>
    </row>
    <row r="6" spans="2:6" ht="14.4" thickTop="1" thickBot="1">
      <c r="B6" s="324">
        <v>2021</v>
      </c>
      <c r="C6" s="388">
        <f t="shared" si="0"/>
        <v>11428</v>
      </c>
      <c r="D6" s="388">
        <v>931</v>
      </c>
      <c r="E6" s="388">
        <v>10497</v>
      </c>
      <c r="F6" s="26"/>
    </row>
    <row r="7" spans="2:6" ht="14.4" thickTop="1" thickBot="1">
      <c r="B7" s="324">
        <v>2022</v>
      </c>
      <c r="C7" s="388">
        <f t="shared" si="0"/>
        <v>8369</v>
      </c>
      <c r="D7" s="388">
        <v>739</v>
      </c>
      <c r="E7" s="388">
        <v>7630</v>
      </c>
      <c r="F7" s="26"/>
    </row>
    <row r="8" spans="2:6" ht="14.4" thickTop="1" thickBot="1">
      <c r="B8" s="324">
        <v>2023</v>
      </c>
      <c r="C8" s="388">
        <f t="shared" si="0"/>
        <v>8222</v>
      </c>
      <c r="D8" s="388">
        <v>715</v>
      </c>
      <c r="E8" s="388">
        <v>7507</v>
      </c>
      <c r="F8" s="26"/>
    </row>
    <row r="9" spans="2:6" ht="14.4" thickTop="1" thickBot="1">
      <c r="B9" s="324">
        <v>2024</v>
      </c>
      <c r="C9" s="388">
        <f t="shared" si="0"/>
        <v>9320</v>
      </c>
      <c r="D9" s="388">
        <v>867</v>
      </c>
      <c r="E9" s="388">
        <v>8453</v>
      </c>
      <c r="F9" s="26"/>
    </row>
    <row r="10" spans="2:6" ht="15" thickTop="1" thickBot="1">
      <c r="B10" s="327"/>
      <c r="C10" s="328"/>
      <c r="D10" s="328"/>
      <c r="E10" s="329"/>
      <c r="F10" s="26"/>
    </row>
    <row r="11" spans="2:6" ht="14.4" thickTop="1" thickBot="1">
      <c r="B11" s="480" t="s">
        <v>183</v>
      </c>
      <c r="C11" s="481"/>
      <c r="D11" s="481"/>
      <c r="E11" s="481"/>
    </row>
    <row r="12" spans="2:6" ht="13.8" thickTop="1"/>
    <row r="14" spans="2:6">
      <c r="F14" s="26"/>
    </row>
  </sheetData>
  <mergeCells count="3">
    <mergeCell ref="B2:E2"/>
    <mergeCell ref="B3:E3"/>
    <mergeCell ref="B11:E11"/>
  </mergeCells>
  <hyperlinks>
    <hyperlink ref="B3:E3" location="'Capitulo 4'!B26" display="Número de BFV pagados a nacionales y extranjeros. 2005-2018." xr:uid="{00000000-0004-0000-2B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AD30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30.44140625" style="22" customWidth="1"/>
    <col min="3" max="3" width="7.6640625" style="22" customWidth="1"/>
    <col min="4" max="4" width="8.88671875" style="22" customWidth="1"/>
    <col min="5" max="5" width="8.44140625" style="22" customWidth="1"/>
    <col min="6" max="6" width="8" style="22" customWidth="1"/>
    <col min="7" max="7" width="11.44140625" style="22" customWidth="1"/>
    <col min="8" max="16384" width="11.44140625" style="22"/>
  </cols>
  <sheetData>
    <row r="2" spans="2:30" ht="15">
      <c r="B2" s="454" t="s">
        <v>314</v>
      </c>
      <c r="C2" s="454"/>
      <c r="D2" s="454"/>
      <c r="E2" s="454"/>
      <c r="F2" s="454"/>
      <c r="G2" s="454"/>
    </row>
    <row r="3" spans="2:30" ht="32.4" customHeight="1" thickBot="1">
      <c r="B3" s="474" t="s">
        <v>1500</v>
      </c>
      <c r="C3" s="474"/>
      <c r="D3" s="474"/>
      <c r="E3" s="474"/>
      <c r="F3" s="474"/>
      <c r="G3" s="474"/>
    </row>
    <row r="4" spans="2:30" ht="16.8" thickTop="1" thickBot="1">
      <c r="B4" s="313" t="s">
        <v>15</v>
      </c>
      <c r="C4" s="313">
        <v>2020</v>
      </c>
      <c r="D4" s="313">
        <v>2021</v>
      </c>
      <c r="E4" s="313">
        <v>2022</v>
      </c>
      <c r="F4" s="313">
        <v>2023</v>
      </c>
      <c r="G4" s="313">
        <v>2024</v>
      </c>
      <c r="H4" s="145"/>
      <c r="I4" s="145"/>
      <c r="J4" s="145"/>
      <c r="K4" s="145"/>
      <c r="L4" s="145"/>
      <c r="M4" s="145"/>
      <c r="N4" s="145"/>
      <c r="O4" s="23"/>
    </row>
    <row r="5" spans="2:30" ht="16.8" thickTop="1" thickBot="1">
      <c r="B5" s="263" t="s">
        <v>4</v>
      </c>
      <c r="C5" s="385">
        <f>SUM(C6:C25)</f>
        <v>1897</v>
      </c>
      <c r="D5" s="385">
        <f t="shared" ref="D5:G5" si="0">SUM(D6:D25)</f>
        <v>1771</v>
      </c>
      <c r="E5" s="385">
        <f>SUM(E6:E25)</f>
        <v>1155</v>
      </c>
      <c r="F5" s="385">
        <f>SUM(F6:F25)</f>
        <v>1079</v>
      </c>
      <c r="G5" s="385">
        <f t="shared" si="0"/>
        <v>1254</v>
      </c>
      <c r="H5" s="203"/>
      <c r="I5" s="23"/>
      <c r="J5" s="23"/>
      <c r="K5" s="23"/>
      <c r="L5" s="23"/>
      <c r="M5" s="23"/>
      <c r="N5" s="23"/>
      <c r="O5" s="23"/>
    </row>
    <row r="6" spans="2:30" ht="16.8" thickTop="1" thickBot="1">
      <c r="B6" s="263" t="s">
        <v>199</v>
      </c>
      <c r="C6" s="385">
        <v>138</v>
      </c>
      <c r="D6" s="385">
        <v>140</v>
      </c>
      <c r="E6" s="385">
        <v>56</v>
      </c>
      <c r="F6" s="385">
        <v>106</v>
      </c>
      <c r="G6" s="385">
        <v>40</v>
      </c>
      <c r="H6" s="146"/>
      <c r="I6" s="146"/>
      <c r="J6" s="146"/>
      <c r="K6" s="146"/>
      <c r="L6" s="146"/>
      <c r="M6" s="146"/>
      <c r="N6" s="146"/>
      <c r="O6" s="147"/>
    </row>
    <row r="7" spans="2:30" ht="16.8" thickTop="1" thickBot="1">
      <c r="B7" s="263" t="s">
        <v>200</v>
      </c>
      <c r="C7" s="385">
        <v>2</v>
      </c>
      <c r="D7" s="385">
        <v>7</v>
      </c>
      <c r="E7" s="385">
        <v>4</v>
      </c>
      <c r="F7" s="385">
        <v>2</v>
      </c>
      <c r="G7" s="385">
        <v>1</v>
      </c>
      <c r="H7" s="146"/>
      <c r="I7" s="146"/>
      <c r="J7" s="146"/>
      <c r="K7" s="146"/>
      <c r="L7" s="146"/>
      <c r="M7" s="146"/>
      <c r="N7" s="146"/>
      <c r="O7" s="147"/>
    </row>
    <row r="8" spans="2:30" ht="16.8" thickTop="1" thickBot="1">
      <c r="B8" s="263" t="s">
        <v>201</v>
      </c>
      <c r="C8" s="385">
        <v>147</v>
      </c>
      <c r="D8" s="385">
        <v>137</v>
      </c>
      <c r="E8" s="385">
        <v>81</v>
      </c>
      <c r="F8" s="385">
        <v>211</v>
      </c>
      <c r="G8" s="385">
        <v>64</v>
      </c>
      <c r="H8" s="146"/>
      <c r="I8" s="146"/>
      <c r="J8" s="146"/>
      <c r="K8" s="146"/>
      <c r="L8" s="146"/>
      <c r="M8" s="146"/>
      <c r="N8" s="146"/>
      <c r="O8" s="147"/>
    </row>
    <row r="9" spans="2:30" ht="16.8" thickTop="1" thickBot="1">
      <c r="B9" s="263" t="s">
        <v>202</v>
      </c>
      <c r="C9" s="385">
        <v>91</v>
      </c>
      <c r="D9" s="385">
        <v>75</v>
      </c>
      <c r="E9" s="385">
        <v>66</v>
      </c>
      <c r="F9" s="385">
        <v>42</v>
      </c>
      <c r="G9" s="385">
        <v>54</v>
      </c>
      <c r="H9" s="146"/>
      <c r="I9" s="146"/>
      <c r="J9" s="146"/>
      <c r="K9" s="146"/>
      <c r="L9" s="146"/>
      <c r="M9" s="146"/>
      <c r="N9" s="146"/>
      <c r="O9" s="147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2:30" ht="16.8" thickTop="1" thickBot="1">
      <c r="B10" s="263" t="s">
        <v>203</v>
      </c>
      <c r="C10" s="385">
        <v>46</v>
      </c>
      <c r="D10" s="385">
        <v>45</v>
      </c>
      <c r="E10" s="385">
        <v>26</v>
      </c>
      <c r="F10" s="385">
        <v>28</v>
      </c>
      <c r="G10" s="385">
        <v>36</v>
      </c>
      <c r="H10" s="146"/>
      <c r="I10" s="146"/>
      <c r="J10" s="146"/>
      <c r="K10" s="146"/>
      <c r="L10" s="146"/>
      <c r="M10" s="146"/>
      <c r="N10" s="146"/>
      <c r="O10" s="147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2:30" ht="16.8" thickTop="1" thickBot="1">
      <c r="B11" s="263" t="s">
        <v>204</v>
      </c>
      <c r="C11" s="385">
        <v>92</v>
      </c>
      <c r="D11" s="385">
        <v>59</v>
      </c>
      <c r="E11" s="385">
        <v>41</v>
      </c>
      <c r="F11" s="385">
        <v>47</v>
      </c>
      <c r="G11" s="385">
        <v>69</v>
      </c>
      <c r="H11" s="146"/>
      <c r="I11" s="146"/>
      <c r="J11" s="146"/>
      <c r="K11" s="146"/>
      <c r="L11" s="146"/>
      <c r="M11" s="146"/>
      <c r="N11" s="146"/>
      <c r="O11" s="147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2:30" ht="16.8" thickTop="1" thickBot="1">
      <c r="B12" s="263" t="s">
        <v>205</v>
      </c>
      <c r="C12" s="385">
        <v>31</v>
      </c>
      <c r="D12" s="385">
        <v>20</v>
      </c>
      <c r="E12" s="385">
        <v>12</v>
      </c>
      <c r="F12" s="385">
        <v>16</v>
      </c>
      <c r="G12" s="385">
        <v>34</v>
      </c>
      <c r="H12" s="146"/>
      <c r="I12" s="146"/>
      <c r="J12" s="146"/>
      <c r="K12" s="146"/>
      <c r="L12" s="146"/>
      <c r="M12" s="146"/>
      <c r="N12" s="146"/>
      <c r="O12" s="147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2:30" ht="16.8" thickTop="1" thickBot="1">
      <c r="B13" s="263" t="s">
        <v>206</v>
      </c>
      <c r="C13" s="385">
        <v>85</v>
      </c>
      <c r="D13" s="385">
        <v>78</v>
      </c>
      <c r="E13" s="385">
        <v>44</v>
      </c>
      <c r="F13" s="385">
        <v>27</v>
      </c>
      <c r="G13" s="385">
        <v>171</v>
      </c>
      <c r="H13" s="146"/>
      <c r="I13" s="146"/>
      <c r="J13" s="146"/>
      <c r="K13" s="146"/>
      <c r="L13" s="146"/>
      <c r="M13" s="146"/>
      <c r="N13" s="146"/>
      <c r="O13" s="147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2:30" ht="16.8" thickTop="1" thickBot="1">
      <c r="B14" s="263" t="s">
        <v>207</v>
      </c>
      <c r="C14" s="385">
        <v>5</v>
      </c>
      <c r="D14" s="385">
        <v>6</v>
      </c>
      <c r="E14" s="385">
        <v>2</v>
      </c>
      <c r="F14" s="385">
        <v>0</v>
      </c>
      <c r="G14" s="385">
        <v>1</v>
      </c>
      <c r="H14" s="146"/>
      <c r="I14" s="146"/>
      <c r="J14" s="146"/>
      <c r="K14" s="146"/>
      <c r="L14" s="146"/>
      <c r="M14" s="146"/>
      <c r="N14" s="146"/>
      <c r="O14" s="147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2:30" ht="16.8" thickTop="1" thickBot="1">
      <c r="B15" s="263" t="s">
        <v>208</v>
      </c>
      <c r="C15" s="385">
        <v>73</v>
      </c>
      <c r="D15" s="385">
        <v>272</v>
      </c>
      <c r="E15" s="385">
        <v>26</v>
      </c>
      <c r="F15" s="385">
        <v>53</v>
      </c>
      <c r="G15" s="385">
        <v>41</v>
      </c>
      <c r="H15" s="146"/>
      <c r="I15" s="146"/>
      <c r="J15" s="146"/>
      <c r="K15" s="146"/>
      <c r="L15" s="146"/>
      <c r="M15" s="146"/>
      <c r="N15" s="146"/>
      <c r="O15" s="147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2:30" ht="16.8" thickTop="1" thickBot="1">
      <c r="B16" s="263" t="s">
        <v>415</v>
      </c>
      <c r="C16" s="385">
        <v>27</v>
      </c>
      <c r="D16" s="385">
        <v>26</v>
      </c>
      <c r="E16" s="385">
        <v>14</v>
      </c>
      <c r="F16" s="385">
        <v>15</v>
      </c>
      <c r="G16" s="385">
        <v>8</v>
      </c>
      <c r="H16" s="146"/>
      <c r="I16" s="146"/>
      <c r="J16" s="146"/>
      <c r="K16" s="146"/>
      <c r="L16" s="146"/>
      <c r="M16" s="146"/>
      <c r="N16" s="146"/>
      <c r="O16" s="147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2:30" ht="16.8" thickTop="1" thickBot="1">
      <c r="B17" s="263" t="s">
        <v>342</v>
      </c>
      <c r="C17" s="385">
        <v>91</v>
      </c>
      <c r="D17" s="385">
        <v>58</v>
      </c>
      <c r="E17" s="385">
        <v>55</v>
      </c>
      <c r="F17" s="385">
        <v>48</v>
      </c>
      <c r="G17" s="385">
        <v>74</v>
      </c>
      <c r="H17" s="146"/>
      <c r="I17" s="146"/>
      <c r="J17" s="146"/>
      <c r="K17" s="146"/>
      <c r="L17" s="146"/>
      <c r="M17" s="146"/>
      <c r="N17" s="146"/>
      <c r="O17" s="147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2:30" ht="16.8" thickTop="1" thickBot="1">
      <c r="B18" s="263" t="s">
        <v>209</v>
      </c>
      <c r="C18" s="385">
        <v>33</v>
      </c>
      <c r="D18" s="385">
        <v>23</v>
      </c>
      <c r="E18" s="385">
        <v>13</v>
      </c>
      <c r="F18" s="385">
        <v>12</v>
      </c>
      <c r="G18" s="385">
        <v>12</v>
      </c>
      <c r="H18" s="146"/>
      <c r="I18" s="146"/>
      <c r="J18" s="146"/>
      <c r="K18" s="146"/>
      <c r="L18" s="146"/>
      <c r="M18" s="146"/>
      <c r="N18" s="146"/>
      <c r="O18" s="147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2:30" ht="16.8" thickTop="1" thickBot="1">
      <c r="B19" s="263" t="s">
        <v>210</v>
      </c>
      <c r="C19" s="385">
        <v>30</v>
      </c>
      <c r="D19" s="385">
        <v>25</v>
      </c>
      <c r="E19" s="385">
        <v>10</v>
      </c>
      <c r="F19" s="385">
        <v>8</v>
      </c>
      <c r="G19" s="385">
        <v>12</v>
      </c>
      <c r="H19" s="146"/>
      <c r="I19" s="146"/>
      <c r="J19" s="146"/>
      <c r="K19" s="146"/>
      <c r="L19" s="146"/>
      <c r="M19" s="146"/>
      <c r="N19" s="146"/>
      <c r="O19" s="147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2:30" ht="16.8" thickTop="1" thickBot="1">
      <c r="B20" s="263" t="s">
        <v>211</v>
      </c>
      <c r="C20" s="385">
        <v>6</v>
      </c>
      <c r="D20" s="385">
        <v>11</v>
      </c>
      <c r="E20" s="385">
        <v>2</v>
      </c>
      <c r="F20" s="385">
        <v>2</v>
      </c>
      <c r="G20" s="385">
        <v>0</v>
      </c>
      <c r="H20" s="146"/>
      <c r="I20" s="146"/>
      <c r="J20" s="146"/>
      <c r="K20" s="146"/>
      <c r="L20" s="27"/>
      <c r="M20" s="146"/>
      <c r="N20" s="146"/>
      <c r="O20" s="147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2:30" ht="16.8" thickTop="1" thickBot="1">
      <c r="B21" s="263" t="s">
        <v>212</v>
      </c>
      <c r="C21" s="385">
        <v>30</v>
      </c>
      <c r="D21" s="385">
        <v>17</v>
      </c>
      <c r="E21" s="385">
        <v>18</v>
      </c>
      <c r="F21" s="385">
        <v>13</v>
      </c>
      <c r="G21" s="385">
        <v>17</v>
      </c>
      <c r="H21" s="23"/>
      <c r="I21" s="23"/>
      <c r="J21" s="23"/>
      <c r="K21" s="23"/>
      <c r="L21" s="27"/>
      <c r="M21" s="146"/>
      <c r="N21" s="23"/>
      <c r="O21" s="147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2:30" ht="16.8" thickTop="1" thickBot="1">
      <c r="B22" s="263" t="s">
        <v>213</v>
      </c>
      <c r="C22" s="385">
        <v>25</v>
      </c>
      <c r="D22" s="385">
        <v>15</v>
      </c>
      <c r="E22" s="390">
        <v>7</v>
      </c>
      <c r="F22" s="385">
        <v>11</v>
      </c>
      <c r="G22" s="385">
        <v>23</v>
      </c>
      <c r="H22" s="23"/>
      <c r="I22" s="23"/>
      <c r="J22" s="23"/>
      <c r="K22" s="23"/>
      <c r="L22" s="27"/>
      <c r="M22" s="146"/>
      <c r="N22" s="23"/>
      <c r="O22" s="147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2:30" ht="16.8" thickTop="1" thickBot="1">
      <c r="B23" s="263" t="s">
        <v>214</v>
      </c>
      <c r="C23" s="385">
        <v>23</v>
      </c>
      <c r="D23" s="385">
        <v>22</v>
      </c>
      <c r="E23" s="390">
        <v>8</v>
      </c>
      <c r="F23" s="385">
        <v>6</v>
      </c>
      <c r="G23" s="385">
        <v>2</v>
      </c>
      <c r="H23" s="148"/>
      <c r="I23" s="148"/>
      <c r="J23" s="148"/>
      <c r="K23" s="148"/>
      <c r="L23" s="27"/>
      <c r="M23" s="146"/>
      <c r="N23" s="148"/>
      <c r="O23" s="147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2:30" ht="16.8" thickTop="1" thickBot="1">
      <c r="B24" s="263" t="s">
        <v>215</v>
      </c>
      <c r="C24" s="385">
        <v>902</v>
      </c>
      <c r="D24" s="385">
        <v>712</v>
      </c>
      <c r="E24" s="390">
        <v>651</v>
      </c>
      <c r="F24" s="385">
        <v>410</v>
      </c>
      <c r="G24" s="385">
        <v>572</v>
      </c>
      <c r="H24" s="24"/>
      <c r="I24" s="24"/>
      <c r="J24" s="24"/>
      <c r="K24" s="24"/>
      <c r="L24" s="27"/>
      <c r="M24" s="146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2:30" ht="15" thickTop="1" thickBot="1">
      <c r="B25" s="265" t="s">
        <v>216</v>
      </c>
      <c r="C25" s="390">
        <v>20</v>
      </c>
      <c r="D25" s="390">
        <v>23</v>
      </c>
      <c r="E25" s="390">
        <v>19</v>
      </c>
      <c r="F25" s="385">
        <v>22</v>
      </c>
      <c r="G25" s="390">
        <v>23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2:30" ht="15" thickTop="1">
      <c r="B26" s="264"/>
      <c r="C26" s="240"/>
      <c r="D26" s="240"/>
      <c r="E26" s="240"/>
      <c r="F26" s="240"/>
      <c r="G26" s="240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2:30" ht="13.8">
      <c r="B27" s="572" t="s">
        <v>183</v>
      </c>
      <c r="C27" s="573"/>
      <c r="D27" s="573"/>
      <c r="E27" s="573"/>
      <c r="F27" s="573"/>
      <c r="G27" s="573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2:30" ht="25.8" customHeight="1">
      <c r="B28" s="574" t="s">
        <v>1534</v>
      </c>
      <c r="C28" s="575"/>
      <c r="D28" s="575"/>
      <c r="E28" s="575"/>
      <c r="F28" s="575"/>
      <c r="G28" s="575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2:30" ht="13.8">
      <c r="B29" s="13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2:30" ht="13.8">
      <c r="B30" s="137"/>
      <c r="C30" s="185"/>
      <c r="D30" s="185"/>
      <c r="E30" s="185"/>
    </row>
  </sheetData>
  <mergeCells count="4">
    <mergeCell ref="B2:G2"/>
    <mergeCell ref="B3:G3"/>
    <mergeCell ref="B27:G27"/>
    <mergeCell ref="B28:G28"/>
  </mergeCells>
  <hyperlinks>
    <hyperlink ref="B3:G3" location="'Capitulo 4'!B27" display="Número de BFV pagados según cantón. Provincia de San José. 2010-2018." xr:uid="{00000000-0004-0000-2C00-000000000000}"/>
  </hyperlinks>
  <pageMargins left="0.7" right="0.7" top="0.75" bottom="0.75" header="0.3" footer="0.3"/>
  <pageSetup orientation="portrait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I30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23" style="22" customWidth="1"/>
    <col min="3" max="3" width="7.5546875" style="22" customWidth="1"/>
    <col min="4" max="4" width="9.5546875" style="22" customWidth="1"/>
    <col min="5" max="5" width="8.44140625" style="22" customWidth="1"/>
    <col min="6" max="6" width="9.5546875" style="22" customWidth="1"/>
    <col min="7" max="7" width="9.88671875" style="22" customWidth="1"/>
    <col min="8" max="16384" width="11.44140625" style="22"/>
  </cols>
  <sheetData>
    <row r="2" spans="2:9" ht="15">
      <c r="B2" s="454" t="s">
        <v>315</v>
      </c>
      <c r="C2" s="454"/>
      <c r="D2" s="454"/>
      <c r="E2" s="454"/>
      <c r="F2" s="454"/>
      <c r="G2" s="454"/>
    </row>
    <row r="3" spans="2:9" ht="33" customHeight="1" thickBot="1">
      <c r="B3" s="474" t="s">
        <v>1501</v>
      </c>
      <c r="C3" s="474"/>
      <c r="D3" s="474"/>
      <c r="E3" s="474"/>
      <c r="F3" s="474"/>
      <c r="G3" s="474"/>
    </row>
    <row r="4" spans="2:9" ht="14.4" thickTop="1" thickBot="1">
      <c r="B4" s="313" t="s">
        <v>15</v>
      </c>
      <c r="C4" s="313">
        <v>2020</v>
      </c>
      <c r="D4" s="313">
        <v>2021</v>
      </c>
      <c r="E4" s="313">
        <v>2022</v>
      </c>
      <c r="F4" s="313">
        <v>2023</v>
      </c>
      <c r="G4" s="313">
        <v>2024</v>
      </c>
    </row>
    <row r="5" spans="2:9" ht="14.4" thickTop="1" thickBot="1">
      <c r="B5" s="263" t="s">
        <v>4</v>
      </c>
      <c r="C5" s="385">
        <f>SUM(C6:C21)</f>
        <v>2730</v>
      </c>
      <c r="D5" s="385">
        <f>SUM(D6:D21)</f>
        <v>2680</v>
      </c>
      <c r="E5" s="385">
        <f>SUM(E6:E21)</f>
        <v>2124</v>
      </c>
      <c r="F5" s="385">
        <f>SUM(F6:F21)</f>
        <v>1946</v>
      </c>
      <c r="G5" s="385">
        <f>SUM(G6:G21)</f>
        <v>2170</v>
      </c>
    </row>
    <row r="6" spans="2:9" ht="14.4" thickTop="1" thickBot="1">
      <c r="B6" s="263" t="s">
        <v>217</v>
      </c>
      <c r="C6" s="385">
        <v>322</v>
      </c>
      <c r="D6" s="385">
        <v>200</v>
      </c>
      <c r="E6" s="385">
        <v>147</v>
      </c>
      <c r="F6" s="385">
        <v>86</v>
      </c>
      <c r="G6" s="385">
        <v>66</v>
      </c>
      <c r="H6" s="185"/>
      <c r="I6" s="185"/>
    </row>
    <row r="7" spans="2:9" ht="14.4" thickTop="1" thickBot="1">
      <c r="B7" s="263" t="s">
        <v>218</v>
      </c>
      <c r="C7" s="385">
        <v>299</v>
      </c>
      <c r="D7" s="385">
        <v>249</v>
      </c>
      <c r="E7" s="385">
        <v>168</v>
      </c>
      <c r="F7" s="385">
        <v>144</v>
      </c>
      <c r="G7" s="385">
        <v>190</v>
      </c>
    </row>
    <row r="8" spans="2:9" ht="14.4" thickTop="1" thickBot="1">
      <c r="B8" s="263" t="s">
        <v>219</v>
      </c>
      <c r="C8" s="385">
        <v>146</v>
      </c>
      <c r="D8" s="385">
        <v>206</v>
      </c>
      <c r="E8" s="385">
        <v>83</v>
      </c>
      <c r="F8" s="385">
        <v>90</v>
      </c>
      <c r="G8" s="385">
        <v>189</v>
      </c>
    </row>
    <row r="9" spans="2:9" ht="14.4" thickTop="1" thickBot="1">
      <c r="B9" s="263" t="s">
        <v>220</v>
      </c>
      <c r="C9" s="385">
        <v>39</v>
      </c>
      <c r="D9" s="385">
        <v>34</v>
      </c>
      <c r="E9" s="385">
        <v>37</v>
      </c>
      <c r="F9" s="385">
        <v>27</v>
      </c>
      <c r="G9" s="385">
        <v>30</v>
      </c>
    </row>
    <row r="10" spans="2:9" ht="14.4" thickTop="1" thickBot="1">
      <c r="B10" s="263" t="s">
        <v>221</v>
      </c>
      <c r="C10" s="385">
        <v>43</v>
      </c>
      <c r="D10" s="385">
        <v>50</v>
      </c>
      <c r="E10" s="385">
        <v>33</v>
      </c>
      <c r="F10" s="385">
        <v>16</v>
      </c>
      <c r="G10" s="385">
        <v>32</v>
      </c>
    </row>
    <row r="11" spans="2:9" ht="14.4" thickTop="1" thickBot="1">
      <c r="B11" s="263" t="s">
        <v>222</v>
      </c>
      <c r="C11" s="385">
        <v>101</v>
      </c>
      <c r="D11" s="385">
        <v>103</v>
      </c>
      <c r="E11" s="385">
        <v>75</v>
      </c>
      <c r="F11" s="385">
        <v>67</v>
      </c>
      <c r="G11" s="385">
        <v>48</v>
      </c>
    </row>
    <row r="12" spans="2:9" ht="14.4" thickTop="1" thickBot="1">
      <c r="B12" s="263" t="s">
        <v>223</v>
      </c>
      <c r="C12" s="385">
        <v>53</v>
      </c>
      <c r="D12" s="385">
        <v>58</v>
      </c>
      <c r="E12" s="385">
        <v>25</v>
      </c>
      <c r="F12" s="385">
        <v>24</v>
      </c>
      <c r="G12" s="385">
        <v>31</v>
      </c>
    </row>
    <row r="13" spans="2:9" ht="14.4" thickTop="1" thickBot="1">
      <c r="B13" s="263" t="s">
        <v>224</v>
      </c>
      <c r="C13" s="385">
        <v>38</v>
      </c>
      <c r="D13" s="385">
        <v>47</v>
      </c>
      <c r="E13" s="385">
        <v>32</v>
      </c>
      <c r="F13" s="385">
        <v>18</v>
      </c>
      <c r="G13" s="385">
        <v>27</v>
      </c>
    </row>
    <row r="14" spans="2:9" ht="14.4" thickTop="1" thickBot="1">
      <c r="B14" s="263" t="s">
        <v>225</v>
      </c>
      <c r="C14" s="385">
        <v>75</v>
      </c>
      <c r="D14" s="385">
        <v>76</v>
      </c>
      <c r="E14" s="385">
        <v>73</v>
      </c>
      <c r="F14" s="385">
        <v>57</v>
      </c>
      <c r="G14" s="385">
        <v>53</v>
      </c>
    </row>
    <row r="15" spans="2:9" ht="14.4" thickTop="1" thickBot="1">
      <c r="B15" s="263" t="s">
        <v>226</v>
      </c>
      <c r="C15" s="385">
        <v>801</v>
      </c>
      <c r="D15" s="385">
        <v>797</v>
      </c>
      <c r="E15" s="385">
        <v>642</v>
      </c>
      <c r="F15" s="385">
        <v>644</v>
      </c>
      <c r="G15" s="385">
        <v>680</v>
      </c>
    </row>
    <row r="16" spans="2:9" ht="14.4" thickTop="1" thickBot="1">
      <c r="B16" s="263" t="s">
        <v>227</v>
      </c>
      <c r="C16" s="385">
        <v>18</v>
      </c>
      <c r="D16" s="385">
        <v>31</v>
      </c>
      <c r="E16" s="385">
        <v>19</v>
      </c>
      <c r="F16" s="385">
        <v>14</v>
      </c>
      <c r="G16" s="385">
        <v>28</v>
      </c>
    </row>
    <row r="17" spans="2:7" ht="14.4" thickTop="1" thickBot="1">
      <c r="B17" s="263" t="s">
        <v>228</v>
      </c>
      <c r="C17" s="385">
        <v>35</v>
      </c>
      <c r="D17" s="385">
        <v>61</v>
      </c>
      <c r="E17" s="385">
        <v>15</v>
      </c>
      <c r="F17" s="385">
        <v>102</v>
      </c>
      <c r="G17" s="385">
        <v>28</v>
      </c>
    </row>
    <row r="18" spans="2:7" ht="14.4" thickTop="1" thickBot="1">
      <c r="B18" s="263" t="s">
        <v>229</v>
      </c>
      <c r="C18" s="385">
        <v>425</v>
      </c>
      <c r="D18" s="385">
        <v>452</v>
      </c>
      <c r="E18" s="385">
        <v>487</v>
      </c>
      <c r="F18" s="385">
        <v>396</v>
      </c>
      <c r="G18" s="385">
        <v>506</v>
      </c>
    </row>
    <row r="19" spans="2:7" ht="14.4" thickTop="1" thickBot="1">
      <c r="B19" s="263" t="s">
        <v>230</v>
      </c>
      <c r="C19" s="385">
        <v>156</v>
      </c>
      <c r="D19" s="385">
        <v>144</v>
      </c>
      <c r="E19" s="385">
        <v>116</v>
      </c>
      <c r="F19" s="385">
        <v>141</v>
      </c>
      <c r="G19" s="385">
        <v>108</v>
      </c>
    </row>
    <row r="20" spans="2:7" ht="14.4" thickTop="1" thickBot="1">
      <c r="B20" s="265" t="s">
        <v>231</v>
      </c>
      <c r="C20" s="390">
        <v>108</v>
      </c>
      <c r="D20" s="390">
        <v>123</v>
      </c>
      <c r="E20" s="390">
        <v>136</v>
      </c>
      <c r="F20" s="390">
        <v>75</v>
      </c>
      <c r="G20" s="390">
        <v>103</v>
      </c>
    </row>
    <row r="21" spans="2:7" ht="13.8" thickTop="1">
      <c r="B21" s="265" t="s">
        <v>988</v>
      </c>
      <c r="C21" s="390">
        <v>71</v>
      </c>
      <c r="D21" s="390">
        <v>49</v>
      </c>
      <c r="E21" s="390">
        <v>36</v>
      </c>
      <c r="F21" s="390">
        <v>45</v>
      </c>
      <c r="G21" s="390">
        <v>51</v>
      </c>
    </row>
    <row r="22" spans="2:7" ht="13.8">
      <c r="B22" s="264"/>
      <c r="C22" s="240"/>
      <c r="D22" s="240"/>
      <c r="E22" s="240"/>
      <c r="F22" s="240"/>
      <c r="G22" s="240"/>
    </row>
    <row r="23" spans="2:7">
      <c r="B23" s="572" t="s">
        <v>183</v>
      </c>
      <c r="C23" s="573"/>
      <c r="D23" s="573"/>
      <c r="E23" s="573"/>
      <c r="F23" s="573"/>
      <c r="G23" s="573"/>
    </row>
    <row r="24" spans="2:7" ht="26.4" customHeight="1">
      <c r="B24" s="574" t="s">
        <v>1534</v>
      </c>
      <c r="C24" s="575"/>
      <c r="D24" s="575"/>
      <c r="E24" s="575"/>
      <c r="F24" s="575"/>
      <c r="G24" s="575"/>
    </row>
    <row r="25" spans="2:7" ht="13.8">
      <c r="B25" s="24"/>
    </row>
    <row r="26" spans="2:7" ht="13.8">
      <c r="B26" s="24"/>
    </row>
    <row r="27" spans="2:7" ht="13.8">
      <c r="B27" s="24"/>
    </row>
    <row r="28" spans="2:7" ht="13.8">
      <c r="B28" s="24"/>
    </row>
    <row r="29" spans="2:7" ht="13.8">
      <c r="B29" s="24"/>
    </row>
    <row r="30" spans="2:7" ht="13.8">
      <c r="B30" s="24"/>
    </row>
  </sheetData>
  <mergeCells count="4">
    <mergeCell ref="B2:G2"/>
    <mergeCell ref="B3:G3"/>
    <mergeCell ref="B23:G23"/>
    <mergeCell ref="B24:G24"/>
  </mergeCells>
  <hyperlinks>
    <hyperlink ref="B3:G3" location="'Capitulo 4'!B28" display="Número de BFV pagados según cantón. Provincia de Alajuela. 2020-2024." xr:uid="{00000000-0004-0000-2D00-000000000000}"/>
  </hyperlinks>
  <pageMargins left="0.7" right="0.7" top="0.75" bottom="0.75" header="0.3" footer="0.3"/>
  <pageSetup orientation="portrait" verticalDpi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V29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4" width="11.44140625" style="22"/>
    <col min="5" max="5" width="11.5546875" style="22" bestFit="1" customWidth="1"/>
    <col min="6" max="6" width="12.88671875" style="22" bestFit="1" customWidth="1"/>
    <col min="7" max="7" width="12.44140625" style="22" customWidth="1"/>
    <col min="8" max="11" width="12.88671875" style="22" bestFit="1" customWidth="1"/>
    <col min="12" max="16384" width="11.44140625" style="22"/>
  </cols>
  <sheetData>
    <row r="2" spans="2:22" ht="15.75" customHeight="1">
      <c r="B2" s="454" t="s">
        <v>316</v>
      </c>
      <c r="C2" s="454"/>
      <c r="D2" s="454"/>
      <c r="E2" s="454"/>
      <c r="F2" s="454"/>
      <c r="G2" s="454"/>
      <c r="H2" s="454"/>
      <c r="I2" s="454"/>
      <c r="J2" s="454"/>
      <c r="K2" s="454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2:22" ht="18.75" customHeight="1" thickBot="1">
      <c r="B3" s="534" t="s">
        <v>1502</v>
      </c>
      <c r="C3" s="534"/>
      <c r="D3" s="534"/>
      <c r="E3" s="534"/>
      <c r="F3" s="534"/>
      <c r="G3" s="534"/>
      <c r="H3" s="534"/>
      <c r="I3" s="534"/>
      <c r="J3" s="534"/>
      <c r="K3" s="534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2" ht="18.75" customHeight="1" thickBot="1">
      <c r="B4" s="578" t="s">
        <v>514</v>
      </c>
      <c r="C4" s="578" t="s">
        <v>4</v>
      </c>
      <c r="D4" s="580" t="s">
        <v>15</v>
      </c>
      <c r="E4" s="581"/>
      <c r="F4" s="581"/>
      <c r="G4" s="581"/>
      <c r="H4" s="581"/>
      <c r="I4" s="581"/>
      <c r="J4" s="581"/>
      <c r="K4" s="582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2:22" ht="13.8" thickBot="1">
      <c r="B5" s="579"/>
      <c r="C5" s="579"/>
      <c r="D5" s="343" t="s">
        <v>174</v>
      </c>
      <c r="E5" s="343" t="s">
        <v>232</v>
      </c>
      <c r="F5" s="343" t="s">
        <v>233</v>
      </c>
      <c r="G5" s="343" t="s">
        <v>58</v>
      </c>
      <c r="H5" s="343" t="s">
        <v>59</v>
      </c>
      <c r="I5" s="343" t="s">
        <v>234</v>
      </c>
      <c r="J5" s="343" t="s">
        <v>235</v>
      </c>
      <c r="K5" s="343" t="s">
        <v>970</v>
      </c>
      <c r="M5" s="151"/>
    </row>
    <row r="6" spans="2:22" ht="14.4" thickTop="1" thickBot="1">
      <c r="B6" s="428">
        <v>2020</v>
      </c>
      <c r="C6" s="392">
        <f t="shared" ref="C6:C10" si="0">SUM(D6:K6)</f>
        <v>1164</v>
      </c>
      <c r="D6" s="385">
        <v>370</v>
      </c>
      <c r="E6" s="385">
        <v>151</v>
      </c>
      <c r="F6" s="385">
        <v>59</v>
      </c>
      <c r="G6" s="385">
        <v>67</v>
      </c>
      <c r="H6" s="385">
        <v>282</v>
      </c>
      <c r="I6" s="385">
        <v>50</v>
      </c>
      <c r="J6" s="385">
        <v>71</v>
      </c>
      <c r="K6" s="385">
        <v>114</v>
      </c>
      <c r="L6" s="151"/>
    </row>
    <row r="7" spans="2:22" ht="14.4" thickTop="1" thickBot="1">
      <c r="B7" s="244">
        <v>2021</v>
      </c>
      <c r="C7" s="385">
        <f t="shared" si="0"/>
        <v>1267</v>
      </c>
      <c r="D7" s="385">
        <v>321</v>
      </c>
      <c r="E7" s="385">
        <v>155</v>
      </c>
      <c r="F7" s="385">
        <v>149</v>
      </c>
      <c r="G7" s="385">
        <v>192</v>
      </c>
      <c r="H7" s="385">
        <v>252</v>
      </c>
      <c r="I7" s="385">
        <v>50</v>
      </c>
      <c r="J7" s="385">
        <v>61</v>
      </c>
      <c r="K7" s="385">
        <v>87</v>
      </c>
      <c r="L7" s="151"/>
    </row>
    <row r="8" spans="2:22" ht="14.4" thickTop="1" thickBot="1">
      <c r="B8" s="244">
        <v>2022</v>
      </c>
      <c r="C8" s="385">
        <f t="shared" si="0"/>
        <v>662</v>
      </c>
      <c r="D8" s="385">
        <v>191</v>
      </c>
      <c r="E8" s="385">
        <v>122</v>
      </c>
      <c r="F8" s="385">
        <v>36</v>
      </c>
      <c r="G8" s="385">
        <v>44</v>
      </c>
      <c r="H8" s="385">
        <v>126</v>
      </c>
      <c r="I8" s="385">
        <v>33</v>
      </c>
      <c r="J8" s="385">
        <v>73</v>
      </c>
      <c r="K8" s="385">
        <v>37</v>
      </c>
      <c r="L8" s="151"/>
    </row>
    <row r="9" spans="2:22" ht="14.4" thickTop="1" thickBot="1">
      <c r="B9" s="244">
        <v>2023</v>
      </c>
      <c r="C9" s="385">
        <f t="shared" si="0"/>
        <v>791</v>
      </c>
      <c r="D9" s="385">
        <v>175</v>
      </c>
      <c r="E9" s="385">
        <v>64</v>
      </c>
      <c r="F9" s="385">
        <v>22</v>
      </c>
      <c r="G9" s="385">
        <v>36</v>
      </c>
      <c r="H9" s="385">
        <v>402</v>
      </c>
      <c r="I9" s="385">
        <v>34</v>
      </c>
      <c r="J9" s="385">
        <v>34</v>
      </c>
      <c r="K9" s="385">
        <v>24</v>
      </c>
      <c r="L9" s="151"/>
    </row>
    <row r="10" spans="2:22" ht="14.4" thickTop="1" thickBot="1">
      <c r="B10" s="244">
        <v>2024</v>
      </c>
      <c r="C10" s="385">
        <f t="shared" si="0"/>
        <v>771</v>
      </c>
      <c r="D10" s="385">
        <v>160</v>
      </c>
      <c r="E10" s="385">
        <v>95</v>
      </c>
      <c r="F10" s="385">
        <v>33</v>
      </c>
      <c r="G10" s="385">
        <v>37</v>
      </c>
      <c r="H10" s="385">
        <v>327</v>
      </c>
      <c r="I10" s="385">
        <v>34</v>
      </c>
      <c r="J10" s="385">
        <v>49</v>
      </c>
      <c r="K10" s="385">
        <v>36</v>
      </c>
      <c r="L10" s="151"/>
    </row>
    <row r="11" spans="2:22" ht="15" thickTop="1" thickBot="1">
      <c r="B11" s="239"/>
      <c r="C11" s="320"/>
      <c r="D11" s="320"/>
      <c r="E11" s="320"/>
      <c r="F11" s="320"/>
      <c r="G11" s="320"/>
      <c r="H11" s="320"/>
      <c r="I11" s="320"/>
      <c r="J11" s="320"/>
      <c r="K11" s="320"/>
      <c r="L11" s="151"/>
    </row>
    <row r="12" spans="2:22" ht="14.4" thickTop="1" thickBot="1">
      <c r="B12" s="471" t="s">
        <v>183</v>
      </c>
      <c r="C12" s="472"/>
      <c r="D12" s="472"/>
      <c r="E12" s="472"/>
      <c r="F12" s="472"/>
      <c r="G12" s="472"/>
      <c r="H12" s="472"/>
      <c r="I12" s="472"/>
      <c r="J12" s="472"/>
      <c r="K12" s="472"/>
      <c r="L12" s="151"/>
    </row>
    <row r="13" spans="2:22" ht="24" customHeight="1" thickTop="1" thickBot="1">
      <c r="B13" s="576" t="s">
        <v>1534</v>
      </c>
      <c r="C13" s="577"/>
      <c r="D13" s="577"/>
      <c r="E13" s="577"/>
      <c r="F13" s="577"/>
      <c r="G13" s="577"/>
      <c r="H13" s="577"/>
      <c r="I13" s="577"/>
      <c r="J13" s="577"/>
      <c r="K13" s="577"/>
      <c r="L13" s="151"/>
    </row>
    <row r="14" spans="2:22" ht="14.4" thickTop="1">
      <c r="B14" s="153"/>
      <c r="C14" s="137"/>
      <c r="D14" s="137"/>
      <c r="E14" s="137"/>
      <c r="F14" s="137"/>
      <c r="G14" s="137"/>
      <c r="H14" s="137"/>
      <c r="I14" s="137"/>
      <c r="J14" s="137"/>
      <c r="K14" s="137"/>
      <c r="L14" s="151"/>
    </row>
    <row r="15" spans="2:22">
      <c r="B15" s="152"/>
      <c r="C15" s="191"/>
      <c r="D15" s="191"/>
      <c r="E15" s="429"/>
      <c r="F15" s="150"/>
      <c r="G15" s="150"/>
      <c r="H15" s="150"/>
      <c r="I15" s="150"/>
      <c r="J15" s="150"/>
      <c r="K15" s="150"/>
      <c r="L15" s="151"/>
    </row>
    <row r="16" spans="2:22">
      <c r="B16" s="152"/>
      <c r="C16" s="150"/>
      <c r="D16" s="170"/>
      <c r="E16" s="150"/>
      <c r="F16" s="150"/>
      <c r="G16" s="150"/>
      <c r="H16" s="150"/>
      <c r="I16" s="150"/>
      <c r="J16" s="150"/>
      <c r="K16" s="150"/>
      <c r="L16" s="151"/>
    </row>
    <row r="17" spans="2:12">
      <c r="B17" s="152"/>
      <c r="C17" s="150"/>
      <c r="D17" s="150"/>
      <c r="E17" s="150"/>
      <c r="F17" s="150"/>
      <c r="G17" s="150"/>
      <c r="H17" s="150"/>
      <c r="I17" s="150"/>
      <c r="J17" s="150"/>
      <c r="K17" s="150"/>
      <c r="L17" s="151"/>
    </row>
    <row r="18" spans="2:12">
      <c r="B18" s="152"/>
      <c r="C18" s="150"/>
      <c r="D18" s="150"/>
      <c r="E18" s="150"/>
      <c r="F18" s="150"/>
      <c r="G18" s="150"/>
      <c r="H18" s="150"/>
      <c r="I18" s="150"/>
      <c r="J18" s="150"/>
      <c r="K18" s="150"/>
      <c r="L18" s="151"/>
    </row>
    <row r="19" spans="2:12">
      <c r="B19" s="152"/>
      <c r="C19" s="150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2:12">
      <c r="B20" s="152"/>
      <c r="C20" s="150"/>
      <c r="D20" s="150"/>
      <c r="E20" s="150"/>
      <c r="F20" s="150"/>
      <c r="G20" s="150"/>
      <c r="H20" s="150"/>
      <c r="I20" s="150"/>
      <c r="J20" s="150"/>
      <c r="K20" s="150"/>
      <c r="L20" s="151"/>
    </row>
    <row r="21" spans="2:12">
      <c r="B21" s="152"/>
      <c r="C21" s="150"/>
      <c r="D21" s="150"/>
      <c r="E21" s="150"/>
      <c r="F21" s="150"/>
      <c r="G21" s="150"/>
      <c r="H21" s="150"/>
      <c r="I21" s="150"/>
      <c r="J21" s="150"/>
      <c r="K21" s="150"/>
      <c r="L21" s="151"/>
    </row>
    <row r="22" spans="2:12">
      <c r="B22" s="152"/>
      <c r="C22" s="150"/>
      <c r="D22" s="150"/>
      <c r="E22" s="150"/>
      <c r="F22" s="150"/>
      <c r="G22" s="150"/>
      <c r="H22" s="150"/>
      <c r="I22" s="150"/>
      <c r="J22" s="150"/>
      <c r="K22" s="150"/>
      <c r="L22" s="151"/>
    </row>
    <row r="23" spans="2:12">
      <c r="B23" s="152"/>
      <c r="C23" s="150"/>
      <c r="D23" s="150"/>
      <c r="E23" s="150"/>
      <c r="F23" s="150"/>
      <c r="G23" s="150"/>
      <c r="H23" s="150"/>
      <c r="I23" s="150"/>
      <c r="J23" s="150"/>
      <c r="K23" s="150"/>
      <c r="L23" s="151"/>
    </row>
    <row r="24" spans="2:12">
      <c r="B24" s="152"/>
      <c r="C24" s="150"/>
      <c r="D24" s="150"/>
      <c r="E24" s="150"/>
      <c r="F24" s="150"/>
      <c r="G24" s="150"/>
      <c r="H24" s="150"/>
      <c r="I24" s="150"/>
      <c r="J24" s="150"/>
      <c r="K24" s="150"/>
      <c r="L24" s="151"/>
    </row>
    <row r="25" spans="2:12">
      <c r="B25" s="152"/>
      <c r="C25" s="150"/>
      <c r="D25" s="150"/>
      <c r="E25" s="150"/>
      <c r="F25" s="150"/>
      <c r="G25" s="150"/>
      <c r="H25" s="150"/>
      <c r="I25" s="150"/>
      <c r="J25" s="150"/>
      <c r="K25" s="150"/>
      <c r="L25" s="151"/>
    </row>
    <row r="26" spans="2:12">
      <c r="B26" s="152"/>
      <c r="C26" s="150"/>
      <c r="D26" s="150"/>
      <c r="E26" s="150"/>
      <c r="F26" s="150"/>
      <c r="G26" s="150"/>
      <c r="H26" s="150"/>
      <c r="I26" s="150"/>
      <c r="J26" s="150"/>
      <c r="K26" s="150"/>
      <c r="L26" s="151"/>
    </row>
    <row r="27" spans="2:12">
      <c r="B27" s="152"/>
      <c r="C27" s="150"/>
      <c r="D27" s="150"/>
      <c r="E27" s="150"/>
      <c r="F27" s="150"/>
      <c r="G27" s="150"/>
      <c r="H27" s="150"/>
      <c r="I27" s="150"/>
      <c r="J27" s="150"/>
      <c r="K27" s="150"/>
      <c r="L27" s="151"/>
    </row>
    <row r="28" spans="2:12">
      <c r="B28" s="152"/>
      <c r="C28" s="150"/>
      <c r="D28" s="150"/>
      <c r="E28" s="150"/>
      <c r="F28" s="150"/>
      <c r="G28" s="150"/>
      <c r="H28" s="150"/>
      <c r="I28" s="150"/>
      <c r="J28" s="150"/>
      <c r="K28" s="150"/>
      <c r="L28" s="151"/>
    </row>
    <row r="29" spans="2:12">
      <c r="B29" s="152"/>
      <c r="C29" s="150"/>
      <c r="D29" s="150"/>
      <c r="E29" s="150"/>
      <c r="F29" s="150"/>
      <c r="G29" s="150"/>
      <c r="H29" s="150"/>
      <c r="I29" s="150"/>
      <c r="J29" s="150"/>
      <c r="K29" s="150"/>
      <c r="L29" s="151"/>
    </row>
  </sheetData>
  <mergeCells count="7">
    <mergeCell ref="B2:K2"/>
    <mergeCell ref="B3:K3"/>
    <mergeCell ref="B13:K13"/>
    <mergeCell ref="B12:K12"/>
    <mergeCell ref="B4:B5"/>
    <mergeCell ref="C4:C5"/>
    <mergeCell ref="D4:K4"/>
  </mergeCells>
  <hyperlinks>
    <hyperlink ref="B3:K3" location="'Capitulo 4'!B29" display="Número de BFV pagados por cantón. Provincia de Cartago. 2010-2018." xr:uid="{00000000-0004-0000-2E00-000000000000}"/>
  </hyperlinks>
  <pageMargins left="0.70866141732283472" right="0.70866141732283472" top="0.74803149606299213" bottom="0.74803149606299213" header="0.31496062992125984" footer="0.31496062992125984"/>
  <pageSetup scale="85" orientation="landscape" verticalDpi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N16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5" width="11.44140625" style="22"/>
    <col min="6" max="6" width="18.6640625" style="22" customWidth="1"/>
    <col min="7" max="7" width="18.109375" style="22" bestFit="1" customWidth="1"/>
    <col min="8" max="8" width="15.44140625" style="22" bestFit="1" customWidth="1"/>
    <col min="9" max="9" width="14.109375" style="22" bestFit="1" customWidth="1"/>
    <col min="10" max="10" width="9" style="22" bestFit="1" customWidth="1"/>
    <col min="11" max="11" width="10.33203125" style="22" bestFit="1" customWidth="1"/>
    <col min="12" max="13" width="12.88671875" style="22" bestFit="1" customWidth="1"/>
    <col min="14" max="16384" width="11.44140625" style="22"/>
  </cols>
  <sheetData>
    <row r="2" spans="2:14" ht="17.25" customHeight="1">
      <c r="B2" s="454" t="s">
        <v>317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</row>
    <row r="3" spans="2:14" ht="22.5" customHeight="1" thickBot="1">
      <c r="B3" s="456" t="s">
        <v>1503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</row>
    <row r="4" spans="2:14" ht="22.5" customHeight="1" thickBot="1">
      <c r="B4" s="578" t="s">
        <v>961</v>
      </c>
      <c r="C4" s="578" t="s">
        <v>4</v>
      </c>
      <c r="D4" s="581" t="s">
        <v>15</v>
      </c>
      <c r="E4" s="581"/>
      <c r="F4" s="581"/>
      <c r="G4" s="581"/>
      <c r="H4" s="581"/>
      <c r="I4" s="581"/>
      <c r="J4" s="581"/>
      <c r="K4" s="581"/>
      <c r="L4" s="581"/>
      <c r="M4" s="582"/>
    </row>
    <row r="5" spans="2:14" ht="13.8" thickBot="1">
      <c r="B5" s="579"/>
      <c r="C5" s="579"/>
      <c r="D5" s="343" t="s">
        <v>175</v>
      </c>
      <c r="E5" s="343" t="s">
        <v>236</v>
      </c>
      <c r="F5" s="343" t="s">
        <v>237</v>
      </c>
      <c r="G5" s="343" t="s">
        <v>238</v>
      </c>
      <c r="H5" s="343" t="s">
        <v>239</v>
      </c>
      <c r="I5" s="343" t="s">
        <v>240</v>
      </c>
      <c r="J5" s="343" t="s">
        <v>241</v>
      </c>
      <c r="K5" s="343" t="s">
        <v>242</v>
      </c>
      <c r="L5" s="343" t="s">
        <v>243</v>
      </c>
      <c r="M5" s="343" t="s">
        <v>65</v>
      </c>
    </row>
    <row r="6" spans="2:14" ht="14.4" thickTop="1" thickBot="1">
      <c r="B6" s="428">
        <v>2020</v>
      </c>
      <c r="C6" s="392">
        <f t="shared" ref="C6:C10" si="0">SUM(D6:M6)</f>
        <v>627</v>
      </c>
      <c r="D6" s="390">
        <v>54</v>
      </c>
      <c r="E6" s="390">
        <v>12</v>
      </c>
      <c r="F6" s="390">
        <v>11</v>
      </c>
      <c r="G6" s="390">
        <v>31</v>
      </c>
      <c r="H6" s="390">
        <v>21</v>
      </c>
      <c r="I6" s="390">
        <v>14</v>
      </c>
      <c r="J6" s="390">
        <v>2</v>
      </c>
      <c r="K6" s="390">
        <v>7</v>
      </c>
      <c r="L6" s="390">
        <v>24</v>
      </c>
      <c r="M6" s="390">
        <v>451</v>
      </c>
      <c r="N6" s="154"/>
    </row>
    <row r="7" spans="2:14" ht="14.4" thickTop="1" thickBot="1">
      <c r="B7" s="244">
        <v>2021</v>
      </c>
      <c r="C7" s="385">
        <f t="shared" si="0"/>
        <v>536</v>
      </c>
      <c r="D7" s="390">
        <v>52</v>
      </c>
      <c r="E7" s="390">
        <v>18</v>
      </c>
      <c r="F7" s="390">
        <v>12</v>
      </c>
      <c r="G7" s="390">
        <v>24</v>
      </c>
      <c r="H7" s="390">
        <v>16</v>
      </c>
      <c r="I7" s="390">
        <v>9</v>
      </c>
      <c r="J7" s="390">
        <v>1</v>
      </c>
      <c r="K7" s="390">
        <v>3</v>
      </c>
      <c r="L7" s="390">
        <v>13</v>
      </c>
      <c r="M7" s="390">
        <v>388</v>
      </c>
      <c r="N7" s="154"/>
    </row>
    <row r="8" spans="2:14" ht="14.4" thickTop="1" thickBot="1">
      <c r="B8" s="244">
        <v>2022</v>
      </c>
      <c r="C8" s="385">
        <f t="shared" si="0"/>
        <v>386</v>
      </c>
      <c r="D8" s="390">
        <v>14</v>
      </c>
      <c r="E8" s="390">
        <v>6</v>
      </c>
      <c r="F8" s="390">
        <v>6</v>
      </c>
      <c r="G8" s="390">
        <v>15</v>
      </c>
      <c r="H8" s="390">
        <v>15</v>
      </c>
      <c r="I8" s="390">
        <v>4</v>
      </c>
      <c r="J8" s="390">
        <v>3</v>
      </c>
      <c r="K8" s="390">
        <v>1</v>
      </c>
      <c r="L8" s="390">
        <v>1</v>
      </c>
      <c r="M8" s="390">
        <v>321</v>
      </c>
      <c r="N8" s="154"/>
    </row>
    <row r="9" spans="2:14" ht="14.4" thickTop="1" thickBot="1">
      <c r="B9" s="244">
        <v>2023</v>
      </c>
      <c r="C9" s="385">
        <f t="shared" si="0"/>
        <v>406</v>
      </c>
      <c r="D9" s="390">
        <v>11</v>
      </c>
      <c r="E9" s="390">
        <v>7</v>
      </c>
      <c r="F9" s="390">
        <v>2</v>
      </c>
      <c r="G9" s="390">
        <v>6</v>
      </c>
      <c r="H9" s="390">
        <v>5</v>
      </c>
      <c r="I9" s="390">
        <v>3</v>
      </c>
      <c r="J9" s="390">
        <v>3</v>
      </c>
      <c r="K9" s="390">
        <v>0</v>
      </c>
      <c r="L9" s="390">
        <v>3</v>
      </c>
      <c r="M9" s="390">
        <v>366</v>
      </c>
      <c r="N9" s="202"/>
    </row>
    <row r="10" spans="2:14" ht="14.4" thickTop="1" thickBot="1">
      <c r="B10" s="244">
        <v>2024</v>
      </c>
      <c r="C10" s="385">
        <f t="shared" si="0"/>
        <v>507</v>
      </c>
      <c r="D10" s="390">
        <v>17</v>
      </c>
      <c r="E10" s="390">
        <v>6</v>
      </c>
      <c r="F10" s="390">
        <v>0</v>
      </c>
      <c r="G10" s="390">
        <v>12</v>
      </c>
      <c r="H10" s="390">
        <v>3</v>
      </c>
      <c r="I10" s="390">
        <v>2</v>
      </c>
      <c r="J10" s="390">
        <v>0</v>
      </c>
      <c r="K10" s="390">
        <v>1</v>
      </c>
      <c r="L10" s="390">
        <v>4</v>
      </c>
      <c r="M10" s="390">
        <v>462</v>
      </c>
      <c r="N10" s="202"/>
    </row>
    <row r="11" spans="2:14" ht="15" thickTop="1" thickBot="1">
      <c r="B11" s="239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02"/>
    </row>
    <row r="12" spans="2:14" ht="14.4" thickTop="1" thickBot="1">
      <c r="B12" s="458" t="s">
        <v>183</v>
      </c>
      <c r="C12" s="459"/>
      <c r="D12" s="459"/>
      <c r="E12" s="459"/>
      <c r="F12" s="459"/>
      <c r="G12" s="459"/>
      <c r="H12" s="459"/>
      <c r="I12" s="459"/>
      <c r="J12" s="459"/>
      <c r="K12" s="459"/>
      <c r="L12" s="459"/>
      <c r="M12" s="459"/>
      <c r="N12" s="154"/>
    </row>
    <row r="13" spans="2:14" ht="13.5" customHeight="1" thickTop="1" thickBot="1">
      <c r="B13" s="458" t="s">
        <v>1534</v>
      </c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</row>
    <row r="14" spans="2:14" ht="15" thickTop="1" thickBot="1"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40"/>
    </row>
    <row r="15" spans="2:14" ht="15" thickTop="1" thickBot="1">
      <c r="C15" s="583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</row>
    <row r="16" spans="2:14" ht="13.8" thickTop="1">
      <c r="D16" s="132"/>
    </row>
  </sheetData>
  <mergeCells count="8">
    <mergeCell ref="C15:N15"/>
    <mergeCell ref="B2:M2"/>
    <mergeCell ref="B3:M3"/>
    <mergeCell ref="B13:M13"/>
    <mergeCell ref="B12:M12"/>
    <mergeCell ref="B4:B5"/>
    <mergeCell ref="C4:C5"/>
    <mergeCell ref="D4:M4"/>
  </mergeCells>
  <hyperlinks>
    <hyperlink ref="B3:M3" location="'Capitulo 4'!B30" display="Número de BFV pagados por cantón. Provincia de Heredia. 2010-2018." xr:uid="{00000000-0004-0000-2F00-000000000000}"/>
  </hyperlinks>
  <pageMargins left="0.70866141732283472" right="0.70866141732283472" top="0.74803149606299213" bottom="0.74803149606299213" header="0.31496062992125984" footer="0.31496062992125984"/>
  <pageSetup scale="90" orientation="landscape" verticalDpi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N17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3" width="11.44140625" style="22"/>
    <col min="4" max="4" width="10.33203125" style="22" bestFit="1" customWidth="1"/>
    <col min="5" max="5" width="9" style="22" bestFit="1" customWidth="1"/>
    <col min="6" max="6" width="12.88671875" style="22" bestFit="1" customWidth="1"/>
    <col min="7" max="7" width="10.33203125" style="22" bestFit="1" customWidth="1"/>
    <col min="8" max="8" width="11.5546875" style="22" bestFit="1" customWidth="1"/>
    <col min="9" max="9" width="7.6640625" style="22" bestFit="1" customWidth="1"/>
    <col min="10" max="10" width="12.88671875" style="22" bestFit="1" customWidth="1"/>
    <col min="11" max="11" width="10.33203125" style="22" bestFit="1" customWidth="1"/>
    <col min="12" max="12" width="12.88671875" style="22" bestFit="1" customWidth="1"/>
    <col min="13" max="13" width="10.33203125" style="22" bestFit="1" customWidth="1"/>
    <col min="14" max="14" width="11.5546875" style="22" bestFit="1" customWidth="1"/>
    <col min="15" max="16384" width="11.44140625" style="22"/>
  </cols>
  <sheetData>
    <row r="2" spans="2:14" ht="17.25" customHeight="1">
      <c r="B2" s="454" t="s">
        <v>318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</row>
    <row r="3" spans="2:14" ht="19.5" customHeight="1" thickBot="1">
      <c r="B3" s="456" t="s">
        <v>1504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2:14" ht="19.5" customHeight="1" thickBot="1">
      <c r="B4" s="578" t="s">
        <v>514</v>
      </c>
      <c r="C4" s="578" t="s">
        <v>4</v>
      </c>
      <c r="D4" s="580" t="s">
        <v>15</v>
      </c>
      <c r="E4" s="581"/>
      <c r="F4" s="581"/>
      <c r="G4" s="581"/>
      <c r="H4" s="581"/>
      <c r="I4" s="581"/>
      <c r="J4" s="581"/>
      <c r="K4" s="581"/>
      <c r="L4" s="581"/>
      <c r="M4" s="581"/>
      <c r="N4" s="582"/>
    </row>
    <row r="5" spans="2:14" ht="13.8" thickBot="1">
      <c r="B5" s="579"/>
      <c r="C5" s="579"/>
      <c r="D5" s="343" t="s">
        <v>66</v>
      </c>
      <c r="E5" s="343" t="s">
        <v>67</v>
      </c>
      <c r="F5" s="343" t="s">
        <v>244</v>
      </c>
      <c r="G5" s="343" t="s">
        <v>69</v>
      </c>
      <c r="H5" s="343" t="s">
        <v>70</v>
      </c>
      <c r="I5" s="343" t="s">
        <v>71</v>
      </c>
      <c r="J5" s="343" t="s">
        <v>72</v>
      </c>
      <c r="K5" s="343" t="s">
        <v>73</v>
      </c>
      <c r="L5" s="343" t="s">
        <v>74</v>
      </c>
      <c r="M5" s="343" t="s">
        <v>75</v>
      </c>
      <c r="N5" s="343" t="s">
        <v>76</v>
      </c>
    </row>
    <row r="6" spans="2:14" ht="14.4" thickTop="1" thickBot="1">
      <c r="B6" s="428">
        <v>2020</v>
      </c>
      <c r="C6" s="392">
        <f t="shared" ref="C6:C10" si="0">SUM(D6:N6)</f>
        <v>1717</v>
      </c>
      <c r="D6" s="385">
        <v>258</v>
      </c>
      <c r="E6" s="385">
        <v>265</v>
      </c>
      <c r="F6" s="385">
        <v>289</v>
      </c>
      <c r="G6" s="385">
        <v>255</v>
      </c>
      <c r="H6" s="385">
        <v>201</v>
      </c>
      <c r="I6" s="385">
        <v>53</v>
      </c>
      <c r="J6" s="385">
        <v>101</v>
      </c>
      <c r="K6" s="385">
        <v>71</v>
      </c>
      <c r="L6" s="385">
        <v>63</v>
      </c>
      <c r="M6" s="385">
        <v>115</v>
      </c>
      <c r="N6" s="385">
        <v>46</v>
      </c>
    </row>
    <row r="7" spans="2:14" ht="14.4" thickTop="1" thickBot="1">
      <c r="B7" s="244">
        <v>2021</v>
      </c>
      <c r="C7" s="385">
        <f t="shared" si="0"/>
        <v>1216</v>
      </c>
      <c r="D7" s="385">
        <v>134</v>
      </c>
      <c r="E7" s="385">
        <v>167</v>
      </c>
      <c r="F7" s="385">
        <v>154</v>
      </c>
      <c r="G7" s="385">
        <v>76</v>
      </c>
      <c r="H7" s="385">
        <v>367</v>
      </c>
      <c r="I7" s="385">
        <v>37</v>
      </c>
      <c r="J7" s="385">
        <v>54</v>
      </c>
      <c r="K7" s="385">
        <v>38</v>
      </c>
      <c r="L7" s="385">
        <v>46</v>
      </c>
      <c r="M7" s="385">
        <v>120</v>
      </c>
      <c r="N7" s="385">
        <v>23</v>
      </c>
    </row>
    <row r="8" spans="2:14" ht="14.4" thickTop="1" thickBot="1">
      <c r="B8" s="244">
        <v>2022</v>
      </c>
      <c r="C8" s="385">
        <f t="shared" si="0"/>
        <v>847</v>
      </c>
      <c r="D8" s="385">
        <v>83</v>
      </c>
      <c r="E8" s="385">
        <v>119</v>
      </c>
      <c r="F8" s="385">
        <v>121</v>
      </c>
      <c r="G8" s="385">
        <v>50</v>
      </c>
      <c r="H8" s="385">
        <v>80</v>
      </c>
      <c r="I8" s="385">
        <v>56</v>
      </c>
      <c r="J8" s="385">
        <v>58</v>
      </c>
      <c r="K8" s="385">
        <v>50</v>
      </c>
      <c r="L8" s="385">
        <v>29</v>
      </c>
      <c r="M8" s="385">
        <v>171</v>
      </c>
      <c r="N8" s="385">
        <v>30</v>
      </c>
    </row>
    <row r="9" spans="2:14" ht="14.4" thickTop="1" thickBot="1">
      <c r="B9" s="244">
        <v>2023</v>
      </c>
      <c r="C9" s="385">
        <f t="shared" si="0"/>
        <v>920</v>
      </c>
      <c r="D9" s="385">
        <v>65</v>
      </c>
      <c r="E9" s="385">
        <v>167</v>
      </c>
      <c r="F9" s="385">
        <v>290</v>
      </c>
      <c r="G9" s="385">
        <v>48</v>
      </c>
      <c r="H9" s="385">
        <v>72</v>
      </c>
      <c r="I9" s="385">
        <v>38</v>
      </c>
      <c r="J9" s="385">
        <v>63</v>
      </c>
      <c r="K9" s="385">
        <v>37</v>
      </c>
      <c r="L9" s="385">
        <v>29</v>
      </c>
      <c r="M9" s="385">
        <v>77</v>
      </c>
      <c r="N9" s="385">
        <v>34</v>
      </c>
    </row>
    <row r="10" spans="2:14" ht="14.4" thickTop="1" thickBot="1">
      <c r="B10" s="244">
        <v>2024</v>
      </c>
      <c r="C10" s="385">
        <f t="shared" si="0"/>
        <v>1087</v>
      </c>
      <c r="D10" s="385">
        <v>233</v>
      </c>
      <c r="E10" s="385">
        <v>189</v>
      </c>
      <c r="F10" s="385">
        <v>120</v>
      </c>
      <c r="G10" s="385">
        <v>92</v>
      </c>
      <c r="H10" s="385">
        <v>90</v>
      </c>
      <c r="I10" s="385">
        <v>47</v>
      </c>
      <c r="J10" s="385">
        <v>56</v>
      </c>
      <c r="K10" s="385">
        <v>30</v>
      </c>
      <c r="L10" s="385">
        <v>67</v>
      </c>
      <c r="M10" s="385">
        <v>108</v>
      </c>
      <c r="N10" s="385">
        <v>55</v>
      </c>
    </row>
    <row r="11" spans="2:14" ht="15" thickTop="1" thickBot="1">
      <c r="B11" s="239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</row>
    <row r="12" spans="2:14" ht="14.4" thickTop="1" thickBot="1">
      <c r="B12" s="458" t="s">
        <v>183</v>
      </c>
      <c r="C12" s="459"/>
      <c r="D12" s="459"/>
      <c r="E12" s="459"/>
      <c r="F12" s="459"/>
      <c r="G12" s="459"/>
      <c r="H12" s="459"/>
      <c r="I12" s="459"/>
      <c r="J12" s="459"/>
      <c r="K12" s="459"/>
      <c r="L12" s="459"/>
      <c r="M12" s="459"/>
      <c r="N12" s="459"/>
    </row>
    <row r="13" spans="2:14" ht="13.8" thickTop="1">
      <c r="N13" s="185"/>
    </row>
    <row r="15" spans="2:14" ht="13.8" thickBot="1">
      <c r="E15" s="132"/>
    </row>
    <row r="16" spans="2:14" ht="15" thickTop="1" thickBot="1">
      <c r="C16" s="583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</row>
    <row r="17" spans="7:7" ht="13.8" thickTop="1">
      <c r="G17" s="185"/>
    </row>
  </sheetData>
  <mergeCells count="7">
    <mergeCell ref="C16:N16"/>
    <mergeCell ref="B2:N2"/>
    <mergeCell ref="B3:N3"/>
    <mergeCell ref="B12:N12"/>
    <mergeCell ref="B4:B5"/>
    <mergeCell ref="C4:C5"/>
    <mergeCell ref="D4:N4"/>
  </mergeCells>
  <hyperlinks>
    <hyperlink ref="B3:N3" location="'Capitulo 4'!B31" display="Número de BFV pagados por cantón. Provincia de Guanacaste. 2020-2024." xr:uid="{00000000-0004-0000-3000-00000000000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O20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style="22"/>
    <col min="2" max="2" width="11.5546875" style="22" bestFit="1" customWidth="1"/>
    <col min="3" max="3" width="8" style="22" bestFit="1" customWidth="1"/>
    <col min="4" max="4" width="14.33203125" style="22" bestFit="1" customWidth="1"/>
    <col min="5" max="5" width="10.44140625" style="22" bestFit="1" customWidth="1"/>
    <col min="6" max="6" width="17" style="22" customWidth="1"/>
    <col min="7" max="7" width="18.88671875" style="22" customWidth="1"/>
    <col min="8" max="8" width="7.88671875" style="22" bestFit="1" customWidth="1"/>
    <col min="9" max="10" width="10.44140625" style="22" bestFit="1" customWidth="1"/>
    <col min="11" max="11" width="13" style="22" bestFit="1" customWidth="1"/>
    <col min="12" max="12" width="10.44140625" style="22" bestFit="1" customWidth="1"/>
    <col min="13" max="13" width="14.33203125" style="22" bestFit="1" customWidth="1"/>
    <col min="14" max="14" width="11.6640625" style="22" bestFit="1" customWidth="1"/>
    <col min="15" max="16384" width="11.44140625" style="22"/>
  </cols>
  <sheetData>
    <row r="2" spans="2:15" ht="17.25" customHeight="1">
      <c r="B2" s="454" t="s">
        <v>319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</row>
    <row r="3" spans="2:15" ht="17.25" customHeight="1" thickBot="1">
      <c r="B3" s="456" t="s">
        <v>1505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2:15" ht="17.25" customHeight="1" thickBot="1">
      <c r="B4" s="578" t="s">
        <v>514</v>
      </c>
      <c r="C4" s="578" t="s">
        <v>4</v>
      </c>
      <c r="D4" s="580" t="s">
        <v>15</v>
      </c>
      <c r="E4" s="581"/>
      <c r="F4" s="581"/>
      <c r="G4" s="581"/>
      <c r="H4" s="581"/>
      <c r="I4" s="581"/>
      <c r="J4" s="581"/>
      <c r="K4" s="581"/>
      <c r="L4" s="581"/>
      <c r="M4" s="581"/>
      <c r="N4" s="582"/>
    </row>
    <row r="5" spans="2:15" ht="13.8" thickBot="1">
      <c r="B5" s="579"/>
      <c r="C5" s="579"/>
      <c r="D5" s="343" t="s">
        <v>77</v>
      </c>
      <c r="E5" s="343" t="s">
        <v>78</v>
      </c>
      <c r="F5" s="343" t="s">
        <v>79</v>
      </c>
      <c r="G5" s="343" t="s">
        <v>80</v>
      </c>
      <c r="H5" s="343" t="s">
        <v>81</v>
      </c>
      <c r="I5" s="343" t="s">
        <v>82</v>
      </c>
      <c r="J5" s="343" t="s">
        <v>83</v>
      </c>
      <c r="K5" s="343" t="s">
        <v>84</v>
      </c>
      <c r="L5" s="343" t="s">
        <v>85</v>
      </c>
      <c r="M5" s="343" t="s">
        <v>86</v>
      </c>
      <c r="N5" s="343" t="s">
        <v>87</v>
      </c>
    </row>
    <row r="6" spans="2:15" ht="14.4" thickTop="1" thickBot="1">
      <c r="B6" s="428">
        <v>2020</v>
      </c>
      <c r="C6" s="392">
        <f t="shared" ref="C6:C10" si="0">SUM(D6:N6)</f>
        <v>2229</v>
      </c>
      <c r="D6" s="385">
        <v>414</v>
      </c>
      <c r="E6" s="385">
        <v>71</v>
      </c>
      <c r="F6" s="385">
        <v>326</v>
      </c>
      <c r="G6" s="385">
        <v>42</v>
      </c>
      <c r="H6" s="385">
        <v>234</v>
      </c>
      <c r="I6" s="385">
        <v>85</v>
      </c>
      <c r="J6" s="385">
        <v>288</v>
      </c>
      <c r="K6" s="385">
        <v>391</v>
      </c>
      <c r="L6" s="385">
        <v>85</v>
      </c>
      <c r="M6" s="385">
        <v>259</v>
      </c>
      <c r="N6" s="385">
        <v>34</v>
      </c>
    </row>
    <row r="7" spans="2:15" ht="14.4" thickTop="1" thickBot="1">
      <c r="B7" s="244">
        <v>2021</v>
      </c>
      <c r="C7" s="385">
        <f t="shared" si="0"/>
        <v>1848</v>
      </c>
      <c r="D7" s="385">
        <v>241</v>
      </c>
      <c r="E7" s="385">
        <v>277</v>
      </c>
      <c r="F7" s="385">
        <v>280</v>
      </c>
      <c r="G7" s="385">
        <v>34</v>
      </c>
      <c r="H7" s="385">
        <v>127</v>
      </c>
      <c r="I7" s="385">
        <v>71</v>
      </c>
      <c r="J7" s="385">
        <v>202</v>
      </c>
      <c r="K7" s="385">
        <v>278</v>
      </c>
      <c r="L7" s="385">
        <v>122</v>
      </c>
      <c r="M7" s="385">
        <v>209</v>
      </c>
      <c r="N7" s="385">
        <v>7</v>
      </c>
    </row>
    <row r="8" spans="2:15" ht="14.4" thickTop="1" thickBot="1">
      <c r="B8" s="244">
        <v>2022</v>
      </c>
      <c r="C8" s="385">
        <f t="shared" si="0"/>
        <v>1709</v>
      </c>
      <c r="D8" s="385">
        <v>196</v>
      </c>
      <c r="E8" s="385">
        <v>89</v>
      </c>
      <c r="F8" s="385">
        <v>238</v>
      </c>
      <c r="G8" s="385">
        <v>35</v>
      </c>
      <c r="H8" s="385">
        <v>132</v>
      </c>
      <c r="I8" s="385">
        <v>56</v>
      </c>
      <c r="J8" s="385">
        <v>180</v>
      </c>
      <c r="K8" s="385">
        <v>369</v>
      </c>
      <c r="L8" s="385">
        <v>86</v>
      </c>
      <c r="M8" s="385">
        <v>316</v>
      </c>
      <c r="N8" s="385">
        <v>12</v>
      </c>
    </row>
    <row r="9" spans="2:15" ht="14.4" thickTop="1" thickBot="1">
      <c r="B9" s="244">
        <v>2023</v>
      </c>
      <c r="C9" s="385">
        <f t="shared" si="0"/>
        <v>1383</v>
      </c>
      <c r="D9" s="385">
        <v>230</v>
      </c>
      <c r="E9" s="385">
        <v>62</v>
      </c>
      <c r="F9" s="385">
        <v>208</v>
      </c>
      <c r="G9" s="385">
        <v>34</v>
      </c>
      <c r="H9" s="385">
        <v>101</v>
      </c>
      <c r="I9" s="385">
        <v>37</v>
      </c>
      <c r="J9" s="385">
        <v>208</v>
      </c>
      <c r="K9" s="385">
        <v>225</v>
      </c>
      <c r="L9" s="385">
        <v>66</v>
      </c>
      <c r="M9" s="385">
        <v>192</v>
      </c>
      <c r="N9" s="385">
        <v>20</v>
      </c>
      <c r="O9" s="185"/>
    </row>
    <row r="10" spans="2:15" ht="14.4" thickTop="1" thickBot="1">
      <c r="B10" s="244">
        <v>2024</v>
      </c>
      <c r="C10" s="385">
        <f t="shared" si="0"/>
        <v>1762</v>
      </c>
      <c r="D10" s="385">
        <v>318</v>
      </c>
      <c r="E10" s="385">
        <v>57</v>
      </c>
      <c r="F10" s="385">
        <v>339</v>
      </c>
      <c r="G10" s="385">
        <v>42</v>
      </c>
      <c r="H10" s="385">
        <v>134</v>
      </c>
      <c r="I10" s="385">
        <v>44</v>
      </c>
      <c r="J10" s="385">
        <v>196</v>
      </c>
      <c r="K10" s="385">
        <v>317</v>
      </c>
      <c r="L10" s="385">
        <v>95</v>
      </c>
      <c r="M10" s="385">
        <v>200</v>
      </c>
      <c r="N10" s="385">
        <v>20</v>
      </c>
      <c r="O10" s="185"/>
    </row>
    <row r="11" spans="2:15" ht="15" thickTop="1" thickBot="1">
      <c r="B11" s="331"/>
      <c r="C11" s="332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</row>
    <row r="12" spans="2:15" ht="14.4" thickTop="1" thickBot="1">
      <c r="B12" s="458" t="s">
        <v>183</v>
      </c>
      <c r="C12" s="459"/>
      <c r="D12" s="459"/>
      <c r="E12" s="459"/>
      <c r="F12" s="459"/>
      <c r="G12" s="459"/>
      <c r="H12" s="459"/>
      <c r="I12" s="459"/>
      <c r="J12" s="459"/>
      <c r="K12" s="459"/>
      <c r="L12" s="459"/>
      <c r="M12" s="459"/>
      <c r="N12" s="459"/>
    </row>
    <row r="13" spans="2:15" ht="14.4" thickTop="1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2:15" ht="13.8">
      <c r="B14" s="24"/>
      <c r="C14" s="24"/>
      <c r="D14" s="143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2:15" ht="13.8">
      <c r="B15" s="24"/>
      <c r="C15" s="19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2:15" ht="13.8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2:14" ht="13.8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2:14" ht="13.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2:14" ht="13.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2:14" ht="13.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</sheetData>
  <mergeCells count="6">
    <mergeCell ref="B2:N2"/>
    <mergeCell ref="B3:N3"/>
    <mergeCell ref="B12:N12"/>
    <mergeCell ref="B4:B5"/>
    <mergeCell ref="C4:C5"/>
    <mergeCell ref="D4:N4"/>
  </mergeCells>
  <hyperlinks>
    <hyperlink ref="B3:N3" location="'Capitulo 4'!B32" display="Número de BFV pagados por cantón. Provincia de Puntarenas. 2010-2018." xr:uid="{00000000-0004-0000-31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3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25" style="4" customWidth="1"/>
    <col min="3" max="3" width="24.5546875" style="4" customWidth="1"/>
    <col min="4" max="4" width="26.5546875" style="4" customWidth="1"/>
    <col min="5" max="5" width="11.44140625" style="4"/>
    <col min="6" max="11" width="11.44140625" style="3"/>
  </cols>
  <sheetData>
    <row r="2" spans="2:11" ht="15">
      <c r="B2" s="454" t="s">
        <v>2</v>
      </c>
      <c r="C2" s="454"/>
      <c r="D2" s="454"/>
      <c r="E2" s="12"/>
      <c r="F2"/>
      <c r="G2"/>
      <c r="H2"/>
      <c r="I2"/>
      <c r="J2"/>
      <c r="K2"/>
    </row>
    <row r="3" spans="2:11" ht="37.5" customHeight="1" thickBot="1">
      <c r="B3" s="463" t="s">
        <v>979</v>
      </c>
      <c r="C3" s="457"/>
      <c r="D3" s="457"/>
      <c r="E3" s="13"/>
      <c r="F3"/>
      <c r="G3"/>
      <c r="H3"/>
      <c r="I3"/>
      <c r="J3"/>
      <c r="K3"/>
    </row>
    <row r="4" spans="2:11" ht="14.4" thickTop="1" thickBot="1">
      <c r="B4" s="464" t="s">
        <v>10</v>
      </c>
      <c r="C4" s="465" t="s">
        <v>278</v>
      </c>
      <c r="D4" s="465"/>
      <c r="E4" s="12"/>
      <c r="F4"/>
      <c r="G4"/>
      <c r="H4"/>
      <c r="I4"/>
      <c r="J4"/>
      <c r="K4"/>
    </row>
    <row r="5" spans="2:11" ht="14.4" thickTop="1" thickBot="1">
      <c r="B5" s="464" t="s">
        <v>10</v>
      </c>
      <c r="C5" s="301" t="s">
        <v>276</v>
      </c>
      <c r="D5" s="301" t="s">
        <v>277</v>
      </c>
      <c r="E5" s="12"/>
      <c r="F5"/>
      <c r="G5"/>
      <c r="H5"/>
      <c r="I5"/>
      <c r="J5"/>
      <c r="K5"/>
    </row>
    <row r="6" spans="2:11" ht="14.4" thickTop="1" thickBot="1">
      <c r="B6" s="241">
        <v>2020</v>
      </c>
      <c r="C6" s="253">
        <v>1.1000000000000001</v>
      </c>
      <c r="D6" s="253">
        <v>5.9</v>
      </c>
      <c r="E6" s="12"/>
      <c r="F6"/>
      <c r="G6"/>
      <c r="H6"/>
      <c r="I6"/>
      <c r="J6"/>
      <c r="K6"/>
    </row>
    <row r="7" spans="2:11" ht="14.4" thickTop="1" thickBot="1">
      <c r="B7" s="244">
        <v>2021</v>
      </c>
      <c r="C7" s="253">
        <v>0.8</v>
      </c>
      <c r="D7" s="253">
        <v>3.7</v>
      </c>
      <c r="E7" s="12"/>
      <c r="F7"/>
      <c r="G7"/>
      <c r="H7"/>
      <c r="I7"/>
      <c r="J7"/>
      <c r="K7"/>
    </row>
    <row r="8" spans="2:11" ht="13.8" thickTop="1">
      <c r="B8" s="244">
        <v>2022</v>
      </c>
      <c r="C8" s="253">
        <v>5.8</v>
      </c>
      <c r="D8" s="253">
        <v>3.1</v>
      </c>
      <c r="E8" s="12"/>
      <c r="F8"/>
      <c r="G8"/>
      <c r="H8"/>
      <c r="I8"/>
      <c r="J8"/>
      <c r="K8"/>
    </row>
    <row r="9" spans="2:11">
      <c r="B9" s="245">
        <v>2023</v>
      </c>
      <c r="C9" s="254">
        <v>7.2</v>
      </c>
      <c r="D9" s="254">
        <v>5</v>
      </c>
      <c r="E9" s="12"/>
      <c r="F9"/>
      <c r="G9"/>
      <c r="H9"/>
      <c r="I9"/>
      <c r="J9"/>
      <c r="K9"/>
    </row>
    <row r="10" spans="2:11">
      <c r="B10" s="245">
        <v>2024</v>
      </c>
      <c r="C10" s="254">
        <v>4.7</v>
      </c>
      <c r="D10" s="254">
        <v>5.8</v>
      </c>
      <c r="E10" s="12"/>
      <c r="F10"/>
      <c r="G10"/>
      <c r="H10"/>
      <c r="I10"/>
      <c r="J10"/>
      <c r="K10"/>
    </row>
    <row r="11" spans="2:11" ht="14.4" thickBot="1">
      <c r="B11" s="251"/>
      <c r="C11" s="252"/>
      <c r="D11" s="252"/>
      <c r="E11" s="12"/>
      <c r="F11"/>
      <c r="G11"/>
      <c r="H11"/>
      <c r="I11"/>
      <c r="J11"/>
      <c r="K11"/>
    </row>
    <row r="12" spans="2:11" ht="17.25" customHeight="1" thickTop="1" thickBot="1">
      <c r="B12" s="461" t="s">
        <v>11</v>
      </c>
      <c r="C12" s="462"/>
      <c r="D12" s="462"/>
      <c r="E12" s="13"/>
      <c r="F12"/>
      <c r="G12"/>
      <c r="H12"/>
      <c r="I12"/>
      <c r="J12"/>
      <c r="K12"/>
    </row>
    <row r="13" spans="2:11" ht="13.8" thickTop="1">
      <c r="B13" s="460" t="s">
        <v>938</v>
      </c>
      <c r="C13" s="460"/>
      <c r="D13" s="460"/>
      <c r="E13" s="12"/>
      <c r="F13"/>
      <c r="G13"/>
      <c r="H13"/>
      <c r="I13"/>
      <c r="J13"/>
      <c r="K13"/>
    </row>
  </sheetData>
  <mergeCells count="6">
    <mergeCell ref="B13:D13"/>
    <mergeCell ref="B12:D12"/>
    <mergeCell ref="B2:D2"/>
    <mergeCell ref="B3:D3"/>
    <mergeCell ref="B4:B5"/>
    <mergeCell ref="C4:D4"/>
  </mergeCells>
  <phoneticPr fontId="6" type="noConversion"/>
  <hyperlinks>
    <hyperlink ref="B3:D3" location="'Capitulo 1'!B21" display="Tasa de Política Monetaria y Tasa Básica Pasiva. 2015-2018. 1/" xr:uid="{00000000-0004-0000-04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J18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6" width="11.44140625" style="22"/>
    <col min="7" max="7" width="12.88671875" style="22" customWidth="1"/>
    <col min="8" max="16384" width="11.44140625" style="22"/>
  </cols>
  <sheetData>
    <row r="2" spans="2:10" ht="17.25" customHeight="1">
      <c r="B2" s="454" t="s">
        <v>320</v>
      </c>
      <c r="C2" s="454"/>
      <c r="D2" s="454"/>
      <c r="E2" s="454"/>
      <c r="F2" s="454"/>
      <c r="G2" s="454"/>
      <c r="H2" s="454"/>
      <c r="I2" s="454"/>
    </row>
    <row r="3" spans="2:10" ht="17.25" customHeight="1" thickBot="1">
      <c r="B3" s="456" t="s">
        <v>1506</v>
      </c>
      <c r="C3" s="456"/>
      <c r="D3" s="456"/>
      <c r="E3" s="456"/>
      <c r="F3" s="456"/>
      <c r="G3" s="456"/>
      <c r="H3" s="456"/>
      <c r="I3" s="456"/>
    </row>
    <row r="4" spans="2:10" ht="17.25" customHeight="1" thickBot="1">
      <c r="B4" s="578" t="s">
        <v>514</v>
      </c>
      <c r="C4" s="578" t="s">
        <v>4</v>
      </c>
      <c r="D4" s="580" t="s">
        <v>15</v>
      </c>
      <c r="E4" s="581"/>
      <c r="F4" s="581"/>
      <c r="G4" s="581"/>
      <c r="H4" s="581"/>
      <c r="I4" s="582"/>
    </row>
    <row r="5" spans="2:10" ht="13.8" thickBot="1">
      <c r="B5" s="579"/>
      <c r="C5" s="579"/>
      <c r="D5" s="343" t="s">
        <v>88</v>
      </c>
      <c r="E5" s="343" t="s">
        <v>89</v>
      </c>
      <c r="F5" s="343" t="s">
        <v>90</v>
      </c>
      <c r="G5" s="343" t="s">
        <v>91</v>
      </c>
      <c r="H5" s="343" t="s">
        <v>92</v>
      </c>
      <c r="I5" s="343" t="s">
        <v>93</v>
      </c>
    </row>
    <row r="6" spans="2:10" ht="14.4" thickTop="1" thickBot="1">
      <c r="B6" s="428">
        <v>2020</v>
      </c>
      <c r="C6" s="392">
        <f>SUM(D6:I6)</f>
        <v>2509</v>
      </c>
      <c r="D6" s="385">
        <v>349</v>
      </c>
      <c r="E6" s="385">
        <v>922</v>
      </c>
      <c r="F6" s="385">
        <v>273</v>
      </c>
      <c r="G6" s="385">
        <v>269</v>
      </c>
      <c r="H6" s="385">
        <v>185</v>
      </c>
      <c r="I6" s="385">
        <v>511</v>
      </c>
    </row>
    <row r="7" spans="2:10" ht="14.4" thickTop="1" thickBot="1">
      <c r="B7" s="244">
        <v>2021</v>
      </c>
      <c r="C7" s="385">
        <f t="shared" ref="C7:C10" si="0">SUM(D7:I7)</f>
        <v>2110</v>
      </c>
      <c r="D7" s="385">
        <v>255</v>
      </c>
      <c r="E7" s="385">
        <v>822</v>
      </c>
      <c r="F7" s="385">
        <v>288</v>
      </c>
      <c r="G7" s="385">
        <v>185</v>
      </c>
      <c r="H7" s="385">
        <v>205</v>
      </c>
      <c r="I7" s="385">
        <v>355</v>
      </c>
    </row>
    <row r="8" spans="2:10" ht="14.4" thickTop="1" thickBot="1">
      <c r="B8" s="244">
        <v>2022</v>
      </c>
      <c r="C8" s="385">
        <f t="shared" si="0"/>
        <v>1486</v>
      </c>
      <c r="D8" s="385">
        <v>174</v>
      </c>
      <c r="E8" s="385">
        <v>645</v>
      </c>
      <c r="F8" s="385">
        <v>166</v>
      </c>
      <c r="G8" s="385">
        <v>151</v>
      </c>
      <c r="H8" s="385">
        <v>138</v>
      </c>
      <c r="I8" s="385">
        <v>212</v>
      </c>
    </row>
    <row r="9" spans="2:10" ht="14.4" thickTop="1" thickBot="1">
      <c r="B9" s="244">
        <v>2023</v>
      </c>
      <c r="C9" s="385">
        <f t="shared" si="0"/>
        <v>1697</v>
      </c>
      <c r="D9" s="385">
        <v>239</v>
      </c>
      <c r="E9" s="385">
        <v>739</v>
      </c>
      <c r="F9" s="385">
        <v>193</v>
      </c>
      <c r="G9" s="385">
        <v>190</v>
      </c>
      <c r="H9" s="385">
        <v>114</v>
      </c>
      <c r="I9" s="385">
        <v>222</v>
      </c>
      <c r="J9" s="185"/>
    </row>
    <row r="10" spans="2:10" ht="14.4" thickTop="1" thickBot="1">
      <c r="B10" s="244">
        <v>2024</v>
      </c>
      <c r="C10" s="385">
        <f t="shared" si="0"/>
        <v>1769</v>
      </c>
      <c r="D10" s="385">
        <v>177</v>
      </c>
      <c r="E10" s="385">
        <v>796</v>
      </c>
      <c r="F10" s="385">
        <v>234</v>
      </c>
      <c r="G10" s="385">
        <v>97</v>
      </c>
      <c r="H10" s="385">
        <v>163</v>
      </c>
      <c r="I10" s="385">
        <v>302</v>
      </c>
      <c r="J10" s="185"/>
    </row>
    <row r="11" spans="2:10" ht="15" thickTop="1" thickBot="1">
      <c r="B11" s="239"/>
      <c r="C11" s="332"/>
      <c r="D11" s="333"/>
      <c r="E11" s="333"/>
      <c r="F11" s="333"/>
      <c r="G11" s="333"/>
      <c r="H11" s="333"/>
      <c r="I11" s="333"/>
    </row>
    <row r="12" spans="2:10" ht="14.4" thickTop="1" thickBot="1">
      <c r="B12" s="458" t="s">
        <v>183</v>
      </c>
      <c r="C12" s="459"/>
      <c r="D12" s="459"/>
      <c r="E12" s="459"/>
      <c r="F12" s="459"/>
      <c r="G12" s="459"/>
      <c r="H12" s="459"/>
      <c r="I12" s="459"/>
    </row>
    <row r="13" spans="2:10" ht="13.8" thickTop="1"/>
    <row r="14" spans="2:10">
      <c r="E14" s="151"/>
    </row>
    <row r="15" spans="2:10">
      <c r="D15" s="185"/>
    </row>
    <row r="16" spans="2:10">
      <c r="C16" s="185"/>
    </row>
    <row r="17" spans="3:3">
      <c r="C17" s="185"/>
    </row>
    <row r="18" spans="3:3">
      <c r="C18" s="151"/>
    </row>
  </sheetData>
  <mergeCells count="6">
    <mergeCell ref="B2:I2"/>
    <mergeCell ref="B3:I3"/>
    <mergeCell ref="B12:I12"/>
    <mergeCell ref="B4:B5"/>
    <mergeCell ref="C4:C5"/>
    <mergeCell ref="D4:I4"/>
  </mergeCells>
  <hyperlinks>
    <hyperlink ref="B3:I3" location="'Capitulo 4'!B33" display="Número de BFV pagados por cantón. Provincia de Limón. 2020-2024." xr:uid="{00000000-0004-0000-3200-00000000000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U30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2" width="11.44140625" style="22"/>
    <col min="3" max="3" width="19.6640625" style="22" customWidth="1"/>
    <col min="4" max="4" width="21.44140625" style="22" customWidth="1"/>
    <col min="5" max="5" width="21" style="22" customWidth="1"/>
    <col min="6" max="6" width="13.5546875" style="22" bestFit="1" customWidth="1"/>
    <col min="7" max="8" width="17.88671875" style="22" customWidth="1"/>
    <col min="9" max="16384" width="11.44140625" style="22"/>
  </cols>
  <sheetData>
    <row r="1" spans="2:21">
      <c r="B1" s="150"/>
      <c r="C1" s="150"/>
      <c r="D1" s="150"/>
      <c r="E1" s="150"/>
      <c r="F1" s="150"/>
      <c r="G1" s="150"/>
    </row>
    <row r="2" spans="2:21" ht="16.5" customHeight="1">
      <c r="B2" s="454" t="s">
        <v>321</v>
      </c>
      <c r="C2" s="454"/>
      <c r="D2" s="454"/>
      <c r="E2" s="454"/>
      <c r="F2" s="454"/>
      <c r="G2" s="454"/>
      <c r="H2" s="454"/>
      <c r="I2" s="155"/>
      <c r="J2" s="155"/>
      <c r="K2" s="155"/>
      <c r="L2" s="158"/>
      <c r="M2" s="158"/>
      <c r="N2" s="158"/>
      <c r="O2" s="158"/>
      <c r="P2" s="158"/>
      <c r="Q2" s="158"/>
      <c r="R2" s="158"/>
      <c r="S2" s="158"/>
      <c r="T2" s="158"/>
    </row>
    <row r="3" spans="2:21" ht="22.5" customHeight="1" thickBot="1">
      <c r="B3" s="474" t="s">
        <v>1509</v>
      </c>
      <c r="C3" s="474"/>
      <c r="D3" s="474"/>
      <c r="E3" s="474"/>
      <c r="F3" s="474"/>
      <c r="G3" s="474"/>
      <c r="H3" s="474"/>
      <c r="I3" s="155"/>
      <c r="J3" s="155"/>
      <c r="K3" s="155"/>
      <c r="L3" s="158"/>
      <c r="M3" s="158"/>
      <c r="N3" s="158"/>
      <c r="O3" s="158"/>
      <c r="P3" s="158"/>
      <c r="Q3" s="158"/>
      <c r="R3" s="158"/>
      <c r="S3" s="158"/>
      <c r="T3" s="158"/>
    </row>
    <row r="4" spans="2:21" ht="15" thickTop="1" thickBot="1">
      <c r="B4" s="464" t="s">
        <v>514</v>
      </c>
      <c r="C4" s="451" t="s">
        <v>271</v>
      </c>
      <c r="D4" s="452"/>
      <c r="E4" s="453"/>
      <c r="F4" s="451" t="s">
        <v>272</v>
      </c>
      <c r="G4" s="452"/>
      <c r="H4" s="453"/>
      <c r="I4" s="154"/>
      <c r="J4" s="154"/>
      <c r="K4" s="154"/>
      <c r="L4" s="127"/>
      <c r="M4" s="127"/>
      <c r="N4" s="127"/>
      <c r="O4" s="127"/>
      <c r="P4" s="127"/>
      <c r="Q4" s="127"/>
      <c r="R4" s="24"/>
      <c r="S4" s="24"/>
      <c r="T4" s="149"/>
    </row>
    <row r="5" spans="2:21" ht="21.6" customHeight="1" thickTop="1" thickBot="1">
      <c r="B5" s="464"/>
      <c r="C5" s="301" t="s">
        <v>4</v>
      </c>
      <c r="D5" s="301" t="s">
        <v>962</v>
      </c>
      <c r="E5" s="301" t="s">
        <v>963</v>
      </c>
      <c r="F5" s="301" t="s">
        <v>4</v>
      </c>
      <c r="G5" s="301" t="s">
        <v>245</v>
      </c>
      <c r="H5" s="301" t="s">
        <v>246</v>
      </c>
      <c r="J5" s="154"/>
      <c r="K5" s="154"/>
      <c r="L5" s="127"/>
      <c r="M5" s="127"/>
      <c r="N5" s="127"/>
      <c r="O5" s="127"/>
      <c r="P5" s="127"/>
      <c r="Q5" s="127"/>
      <c r="R5" s="127"/>
      <c r="S5" s="24"/>
      <c r="T5" s="24"/>
      <c r="U5" s="149"/>
    </row>
    <row r="6" spans="2:21" ht="16.5" customHeight="1" thickTop="1" thickBot="1">
      <c r="B6" s="244">
        <v>2020</v>
      </c>
      <c r="C6" s="385">
        <f>+D6+E6</f>
        <v>12873</v>
      </c>
      <c r="D6" s="390">
        <f>+'c39'!C6+'c39'!C7+'c39'!C8+'c39'!C11+'c39'!C12+'c39'!C13+'c39'!C14+'c39'!C15+'c39'!C16+'c39'!C18+'c39'!C19+'c39'!C20+'c39'!C23+'c40'!C6+'c40'!C10+'c40'!C13+'c41'!D6+'c41'!E6+'c41'!F6+'c41'!I6+'c41'!J6+'c41'!K6+'c42'!D6+'c42'!E6+'c42'!F6+'c42'!G6+'c42'!H6+'c42'!I6+'c42'!J6+'c42'!K6+'c42'!L6</f>
        <v>2086</v>
      </c>
      <c r="E6" s="390">
        <f>+'c45'!D6+'c45'!E6+'c45'!F6+'c45'!G6+'c45'!H6+'c45'!I6+'c44'!D6+'c44'!E6+'c44'!F6+'c44'!G6+'c44'!H6+'c44'!I6+'c44'!J6+'c44'!K6+'c44'!L6+'c44'!M6+'c44'!N6+'c43'!D6+'c43'!E6+'c43'!F6+'c43'!G6+'c43'!H6+'c43'!I6+'c43'!J6+'c43'!K6+'c43'!L6+'c43'!M6+'c43'!N6+'c42'!M6+'c41'!G6+'c41'!H6+'c40'!C7+'c40'!C8+'c40'!C9+'c40'!C11+'c40'!C12+'c40'!C14+'c40'!C15+'c40'!C16+'c40'!C17+'c40'!C18+'c40'!C19+'c40'!C20+'c40'!C21+'c39'!C9+'c39'!C10+'c39'!C17+'c39'!C21+'c39'!C22+'c39'!C24+'c39'!C25</f>
        <v>10787</v>
      </c>
      <c r="F6" s="253">
        <v>100</v>
      </c>
      <c r="G6" s="253">
        <f t="shared" ref="G6:G9" si="0">+(D6/C6)*100</f>
        <v>16.204458945078848</v>
      </c>
      <c r="H6" s="253">
        <f t="shared" ref="H6:H9" si="1">+(E6/C6)*100</f>
        <v>83.795541054921159</v>
      </c>
      <c r="K6" s="377"/>
    </row>
    <row r="7" spans="2:21" ht="16.5" customHeight="1" thickTop="1" thickBot="1">
      <c r="B7" s="244">
        <v>2021</v>
      </c>
      <c r="C7" s="385">
        <f>+D7+E7</f>
        <v>11428</v>
      </c>
      <c r="D7" s="390">
        <f>+'c39'!D6+'c39'!D7+'c39'!D8+'c39'!D11+'c39'!D12+'c39'!D13+'c39'!D14+'c39'!D15+'c39'!D16+'c39'!D18+'c39'!D19+'c39'!D20+'c39'!D23+'c40'!D6+'c40'!D10+'c40'!D13+'c41'!D7+'c41'!E7+'c41'!F7+'c41'!I7+'c41'!J7+'c41'!K7+'c42'!D7+'c42'!E7+'c42'!F7+'c42'!G7+'c42'!H7+'c42'!I7+'c42'!J7+'c42'!K7+'c42'!L7</f>
        <v>2094</v>
      </c>
      <c r="E7" s="390">
        <f>+'c39'!D9+'c39'!D10+'c39'!D17+'c39'!D21+'c39'!D22+'c39'!D24+'c39'!D25+'c40'!D7+'c40'!D8+'c40'!D9+'c40'!D11+'c40'!D12+'c40'!D14+'c40'!D15+'c40'!D16+'c40'!D17+'c40'!D18+'c40'!D19+'c40'!D20+'c40'!D21+'c41'!G7+'c41'!H7+'c42'!M7+'c43'!D7+'c43'!E7+'c43'!F7+'c43'!G7+'c43'!H7+'c43'!I7+'c43'!J7+'c43'!K7+'c43'!L7+'c43'!M7+'c43'!N7+'c44'!D7+'c44'!E7+'c44'!F7+'c44'!G7+'c44'!H7+'c44'!I7+'c44'!J7+'c44'!K7+'c44'!L7+'c44'!M7+'c44'!N7+'c45'!D7+'c45'!E7+'c45'!F7+'c45'!G7+'c45'!H7+'c45'!I7</f>
        <v>9334</v>
      </c>
      <c r="F7" s="253">
        <v>100</v>
      </c>
      <c r="G7" s="253">
        <f t="shared" si="0"/>
        <v>18.323416170808539</v>
      </c>
      <c r="H7" s="253">
        <f t="shared" si="1"/>
        <v>81.676583829191458</v>
      </c>
      <c r="K7" s="377"/>
    </row>
    <row r="8" spans="2:21" ht="16.5" customHeight="1" thickTop="1" thickBot="1">
      <c r="B8" s="244">
        <v>2022</v>
      </c>
      <c r="C8" s="385">
        <f>+D8+E8</f>
        <v>8369</v>
      </c>
      <c r="D8" s="390">
        <f>+'c39'!E6+'c39'!E7+'c39'!E8+'c39'!E11+'c39'!E12+'c39'!E13+'c39'!E14+'c39'!E15+'c39'!E16+'c39'!E18+'c39'!E19+'c39'!E20+'c39'!E23+'c40'!E6+'c40'!E10+'c40'!E13+'c41'!D8+'c41'!E8+'c41'!F8+'c41'!I8+'c41'!J8+'c41'!K8+'c42'!D8+'c42'!E8+'c42'!F8+'c42'!G8+'c42'!H8+'c42'!I8+'c42'!J8+'c42'!K8+'c42'!L8</f>
        <v>1082</v>
      </c>
      <c r="E8" s="390">
        <f>+'c39'!E9+'c39'!E10+'c39'!E17+'c39'!E21+'c39'!E22+'c39'!E24+'c39'!E25+'c40'!E7+'c40'!E8+'c40'!E9+'c40'!E11+'c40'!E12+'c40'!E14+'c40'!E15+'c40'!E16+'c40'!E17+'c40'!E18+'c40'!E19+'c40'!E20+'c40'!E21+'c41'!G8+'c41'!H8+'c42'!M8+'c43'!D8+'c43'!E8+'c43'!F8+'c43'!G8+'c43'!H8+'c43'!I8+'c43'!J8+'c43'!K8+'c43'!L8+'c43'!M8+'c43'!N8+'c44'!D8+'c44'!E8+'c44'!F8+'c44'!G8+'c44'!H8+'c44'!I8+'c44'!J8+'c44'!K8+'c44'!L8+'c44'!M8+'c44'!N8+'c45'!D8+'c45'!E8+'c45'!F8+'c45'!G8+'c45'!H8+'c45'!I8</f>
        <v>7287</v>
      </c>
      <c r="F8" s="253">
        <v>100</v>
      </c>
      <c r="G8" s="253">
        <f t="shared" si="0"/>
        <v>12.928665312462659</v>
      </c>
      <c r="H8" s="253">
        <f t="shared" si="1"/>
        <v>87.071334687537345</v>
      </c>
      <c r="K8" s="377"/>
    </row>
    <row r="9" spans="2:21" ht="16.5" customHeight="1" thickTop="1" thickBot="1">
      <c r="B9" s="244">
        <v>2023</v>
      </c>
      <c r="C9" s="385">
        <f>+D9+E9</f>
        <v>8222</v>
      </c>
      <c r="D9" s="390">
        <f>+'c39'!F6+'c39'!F7+'c39'!F8+'c39'!F11+'c39'!F12+'c39'!F13+'c39'!F14+'c39'!F15+'c39'!F16+'c39'!F18+'c39'!F19+'c39'!F20+'c39'!F23+'c40'!F6+'c40'!F10+'c40'!F13+'c41'!D9+'c41'!E9+'c41'!F9+'c41'!I9+'c41'!J9+'c41'!K9+'c42'!D9+'c42'!E9+'c42'!F9+'c42'!G9+'c42'!H9+'c42'!I9+'c42'!J9+'c42'!K9+'c42'!L9</f>
        <v>1018</v>
      </c>
      <c r="E9" s="390">
        <f>+'c39'!F9+'c39'!F10+'c39'!F17+'c39'!F21+'c39'!F22+'c39'!F24+'c39'!F25+'c40'!F7+'c40'!F8+'c40'!F9+'c40'!F11+'c40'!F12+'c40'!F14+'c40'!F15+'c40'!F16+'c40'!F17+'c40'!F18+'c40'!F19+'c40'!F20+'c40'!F21+'c41'!G9+'c41'!H9+'c42'!M9+'c43'!D9+'c43'!E9+'c43'!F9+'c43'!G9+'c43'!H9+'c43'!I9+'c43'!J9+'c43'!K9+'c43'!L9+'c43'!M9+'c43'!N9+'c44'!D9+'c44'!E9+'c44'!F9+'c44'!G9+'c44'!H9+'c44'!I9+'c44'!J9+'c44'!K9+'c44'!L9+'c44'!M9+'c44'!N9+'c45'!D9+'c45'!E9+'c45'!F9+'c45'!G9+'c45'!H9+'c45'!I9</f>
        <v>7204</v>
      </c>
      <c r="F9" s="253">
        <v>100</v>
      </c>
      <c r="G9" s="253">
        <f t="shared" si="0"/>
        <v>12.381415713938214</v>
      </c>
      <c r="H9" s="253">
        <f t="shared" si="1"/>
        <v>87.61858428606179</v>
      </c>
      <c r="K9" s="377"/>
    </row>
    <row r="10" spans="2:21" ht="16.5" customHeight="1" thickTop="1" thickBot="1">
      <c r="B10" s="244">
        <v>2024</v>
      </c>
      <c r="C10" s="385">
        <f>+D10+E10</f>
        <v>9320</v>
      </c>
      <c r="D10" s="390">
        <f>+'c39'!G6+'c39'!G7+'c39'!G8+'c39'!G11+'c39'!G12+'c39'!G13+'c39'!G14+'c39'!G15+'c39'!G16+'c39'!G18+'c39'!G19+'c39'!G20+'c39'!G23+'c40'!G6+'c40'!G10+'c40'!G13+'c41'!D10+'c41'!E10+'c41'!F10+'c41'!I10+'c41'!J10+'c41'!K10+'c42'!D10+'c42'!E10+'c42'!F10+'c42'!G10+'c42'!H10+'c42'!I10+'c42'!J10+'c42'!K10+'c42'!L10</f>
        <v>1032</v>
      </c>
      <c r="E10" s="390">
        <f>+'c39'!G9+'c39'!G10+'c39'!G17+'c39'!G21+'c39'!G22+'c39'!G24+'c39'!G25+'c40'!G7+'c40'!G8+'c40'!G9+'c40'!G11+'c40'!G12+'c40'!G14+'c40'!G15+'c40'!G16+'c40'!G17+'c40'!G18+'c40'!G19+'c40'!G20+'c40'!G21+'c41'!G10+'c41'!H10+'c42'!M10+'c43'!D10+'c43'!E10+'c43'!F10+'c43'!G10+'c43'!H10+'c43'!I10+'c43'!J10+'c43'!K10+'c43'!L10+'c43'!M10+'c43'!N10+'c44'!D10+'c44'!E10+'c44'!F10+'c44'!G10+'c44'!H10+'c44'!I10+'c44'!J10+'c44'!K10+'c44'!L10+'c44'!M10+'c44'!N10+'c45'!D10+'c45'!E10+'c45'!F10+'c45'!G10+'c45'!H10+'c45'!I10</f>
        <v>8288</v>
      </c>
      <c r="F10" s="253">
        <v>100</v>
      </c>
      <c r="G10" s="253">
        <f>+(D10/C10)*100</f>
        <v>11.072961373390559</v>
      </c>
      <c r="H10" s="253">
        <f>+(E10/C10)*100</f>
        <v>88.927038626609445</v>
      </c>
      <c r="K10" s="377"/>
    </row>
    <row r="11" spans="2:21" ht="16.5" customHeight="1" thickTop="1" thickBot="1">
      <c r="B11" s="239"/>
      <c r="C11" s="240"/>
      <c r="D11" s="240"/>
      <c r="E11" s="240"/>
      <c r="F11" s="334"/>
      <c r="G11" s="334"/>
      <c r="H11" s="334"/>
    </row>
    <row r="12" spans="2:21" ht="16.5" customHeight="1" thickTop="1" thickBot="1">
      <c r="B12" s="458" t="s">
        <v>183</v>
      </c>
      <c r="C12" s="459"/>
      <c r="D12" s="459"/>
      <c r="E12" s="459"/>
      <c r="F12" s="459"/>
      <c r="G12" s="459"/>
      <c r="H12" s="586"/>
    </row>
    <row r="13" spans="2:21" ht="14.4" thickTop="1" thickBot="1">
      <c r="B13" s="585" t="s">
        <v>1507</v>
      </c>
      <c r="C13" s="459"/>
      <c r="D13" s="459"/>
      <c r="E13" s="459"/>
      <c r="F13" s="459"/>
      <c r="G13" s="459"/>
      <c r="H13" s="586"/>
      <c r="I13" s="377"/>
    </row>
    <row r="14" spans="2:21" ht="14.4" thickTop="1" thickBot="1">
      <c r="B14" s="585" t="s">
        <v>1508</v>
      </c>
      <c r="C14" s="459"/>
      <c r="D14" s="459"/>
      <c r="E14" s="459"/>
      <c r="F14" s="459"/>
      <c r="G14" s="459"/>
      <c r="H14" s="586"/>
    </row>
    <row r="15" spans="2:21" ht="13.8" thickTop="1"/>
    <row r="16" spans="2:21" ht="13.8">
      <c r="B16" s="157"/>
      <c r="C16" s="157"/>
      <c r="D16" s="157"/>
      <c r="E16" s="159"/>
      <c r="F16" s="157"/>
      <c r="G16" s="157"/>
      <c r="H16" s="157"/>
    </row>
    <row r="17" spans="2:8" ht="14.4">
      <c r="B17" s="157"/>
      <c r="C17" s="192"/>
      <c r="D17" s="159"/>
      <c r="E17" s="171"/>
      <c r="F17" s="157"/>
      <c r="G17" s="46"/>
      <c r="H17" s="46"/>
    </row>
    <row r="18" spans="2:8" ht="14.4">
      <c r="B18" s="157"/>
      <c r="C18" s="157"/>
      <c r="D18" s="171"/>
      <c r="E18" s="157"/>
      <c r="F18" s="157"/>
      <c r="G18" s="46"/>
      <c r="H18" s="157"/>
    </row>
    <row r="19" spans="2:8" ht="13.8">
      <c r="B19" s="157"/>
      <c r="C19" s="157"/>
      <c r="D19" s="159"/>
      <c r="E19" s="157"/>
      <c r="F19" s="171"/>
      <c r="G19" s="157"/>
      <c r="H19" s="157"/>
    </row>
    <row r="20" spans="2:8" ht="13.8">
      <c r="B20" s="157"/>
      <c r="C20" s="157"/>
      <c r="D20" s="159"/>
      <c r="E20" s="157"/>
      <c r="F20" s="157"/>
      <c r="G20" s="160"/>
      <c r="H20" s="157"/>
    </row>
    <row r="21" spans="2:8" ht="13.8">
      <c r="B21" s="157"/>
      <c r="C21" s="157"/>
      <c r="D21" s="159"/>
      <c r="E21" s="157"/>
      <c r="F21" s="157"/>
      <c r="G21" s="157"/>
      <c r="H21" s="157"/>
    </row>
    <row r="22" spans="2:8" ht="13.8">
      <c r="B22" s="157"/>
      <c r="C22" s="157"/>
      <c r="D22" s="157"/>
      <c r="E22" s="157"/>
      <c r="F22" s="157"/>
      <c r="G22" s="157"/>
      <c r="H22" s="157"/>
    </row>
    <row r="23" spans="2:8">
      <c r="B23" s="161"/>
      <c r="C23" s="161"/>
      <c r="D23" s="161"/>
      <c r="E23" s="161"/>
      <c r="F23" s="161"/>
      <c r="G23" s="161"/>
      <c r="H23" s="161"/>
    </row>
    <row r="24" spans="2:8">
      <c r="B24" s="161"/>
      <c r="C24" s="161"/>
      <c r="D24" s="161"/>
      <c r="E24" s="161"/>
      <c r="F24" s="161"/>
      <c r="G24" s="161"/>
      <c r="H24" s="161"/>
    </row>
    <row r="25" spans="2:8">
      <c r="B25" s="161"/>
      <c r="C25" s="161"/>
      <c r="D25" s="161"/>
      <c r="E25" s="161"/>
      <c r="F25" s="161"/>
      <c r="G25" s="161"/>
      <c r="H25" s="161"/>
    </row>
    <row r="26" spans="2:8">
      <c r="B26" s="161"/>
      <c r="C26" s="161"/>
      <c r="D26" s="161"/>
      <c r="E26" s="161"/>
      <c r="F26" s="161"/>
      <c r="G26" s="161"/>
      <c r="H26" s="161"/>
    </row>
    <row r="27" spans="2:8">
      <c r="B27" s="161"/>
      <c r="C27" s="161"/>
      <c r="D27" s="161"/>
      <c r="E27" s="161"/>
      <c r="F27" s="161"/>
      <c r="G27" s="161"/>
      <c r="H27" s="161"/>
    </row>
    <row r="28" spans="2:8">
      <c r="B28" s="161"/>
      <c r="C28" s="161"/>
      <c r="D28" s="161"/>
      <c r="E28" s="161"/>
      <c r="F28" s="161"/>
      <c r="G28" s="161"/>
      <c r="H28" s="161"/>
    </row>
    <row r="29" spans="2:8">
      <c r="B29" s="161"/>
      <c r="C29" s="161"/>
      <c r="D29" s="161"/>
      <c r="E29" s="161"/>
      <c r="F29" s="161"/>
      <c r="G29" s="161"/>
      <c r="H29" s="161"/>
    </row>
    <row r="30" spans="2:8">
      <c r="B30" s="161"/>
      <c r="C30" s="161"/>
      <c r="D30" s="161"/>
      <c r="E30" s="161"/>
      <c r="F30" s="161"/>
      <c r="G30" s="161"/>
      <c r="H30" s="161"/>
    </row>
  </sheetData>
  <mergeCells count="8">
    <mergeCell ref="B2:H2"/>
    <mergeCell ref="B3:H3"/>
    <mergeCell ref="B14:H14"/>
    <mergeCell ref="B12:H12"/>
    <mergeCell ref="B4:B5"/>
    <mergeCell ref="C4:E4"/>
    <mergeCell ref="F4:H4"/>
    <mergeCell ref="B13:H13"/>
  </mergeCells>
  <hyperlinks>
    <hyperlink ref="B3:H3" location="'Capitulo 4'!B34" display="Número de BFV pagados dentro y fuera del Gran Área Metropolitana. 2010-2018." xr:uid="{00000000-0004-0000-3300-000000000000}"/>
  </hyperlinks>
  <pageMargins left="0.7" right="0.7" top="0.75" bottom="0.75" header="0.3" footer="0.3"/>
  <pageSetup orientation="portrait" verticalDpi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2:G21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29.109375" customWidth="1"/>
    <col min="3" max="3" width="24.5546875" customWidth="1"/>
    <col min="4" max="4" width="26.88671875" customWidth="1"/>
    <col min="5" max="5" width="28.33203125" customWidth="1"/>
    <col min="6" max="6" width="27" customWidth="1"/>
  </cols>
  <sheetData>
    <row r="2" spans="2:7" ht="15">
      <c r="B2" s="454" t="s">
        <v>452</v>
      </c>
      <c r="C2" s="454"/>
      <c r="D2" s="454"/>
      <c r="E2" s="454"/>
      <c r="F2" s="454"/>
    </row>
    <row r="3" spans="2:7" ht="33" customHeight="1" thickBot="1">
      <c r="B3" s="474" t="s">
        <v>1511</v>
      </c>
      <c r="C3" s="474"/>
      <c r="D3" s="474"/>
      <c r="E3" s="474"/>
      <c r="F3" s="474"/>
      <c r="G3" s="162"/>
    </row>
    <row r="4" spans="2:7" ht="38.25" customHeight="1" thickTop="1" thickBot="1">
      <c r="B4" s="313" t="s">
        <v>114</v>
      </c>
      <c r="C4" s="313" t="s">
        <v>247</v>
      </c>
      <c r="D4" s="313" t="s">
        <v>1548</v>
      </c>
      <c r="E4" s="313" t="s">
        <v>324</v>
      </c>
      <c r="F4" s="313" t="s">
        <v>322</v>
      </c>
      <c r="G4" s="162"/>
    </row>
    <row r="5" spans="2:7" ht="14.4" thickTop="1" thickBot="1">
      <c r="B5" s="263" t="s">
        <v>115</v>
      </c>
      <c r="C5" s="385">
        <f>+'c48'!C51</f>
        <v>2097</v>
      </c>
      <c r="D5" s="306">
        <f>+C5/$C$11</f>
        <v>0.22500000000000001</v>
      </c>
      <c r="E5" s="307">
        <f>+'c48'!D51</f>
        <v>27686166086.819996</v>
      </c>
      <c r="F5" s="307">
        <f>+E5/C5</f>
        <v>13202749.68374821</v>
      </c>
      <c r="G5" s="162"/>
    </row>
    <row r="6" spans="2:7" ht="14.4" thickTop="1" thickBot="1">
      <c r="B6" s="263" t="s">
        <v>116</v>
      </c>
      <c r="C6" s="385">
        <f>+'c49'!C16</f>
        <v>1087</v>
      </c>
      <c r="D6" s="306">
        <f t="shared" ref="D6:D11" si="0">+C6/$C$11</f>
        <v>0.11663090128755364</v>
      </c>
      <c r="E6" s="307">
        <f>+'c49'!D16</f>
        <v>13478075045.029999</v>
      </c>
      <c r="F6" s="307">
        <f t="shared" ref="F6:F11" si="1">+E6/C6</f>
        <v>12399333.068104874</v>
      </c>
      <c r="G6" s="162"/>
    </row>
    <row r="7" spans="2:7" ht="14.4" thickTop="1" thickBot="1">
      <c r="B7" s="263" t="s">
        <v>117</v>
      </c>
      <c r="C7" s="385">
        <f>+'c50'!C13</f>
        <v>659</v>
      </c>
      <c r="D7" s="306">
        <f t="shared" si="0"/>
        <v>7.0708154506437762E-2</v>
      </c>
      <c r="E7" s="307">
        <f>+'c50'!D13</f>
        <v>7992730117.6499996</v>
      </c>
      <c r="F7" s="307">
        <f t="shared" si="1"/>
        <v>12128573.774886191</v>
      </c>
      <c r="G7" s="162"/>
    </row>
    <row r="8" spans="2:7" ht="14.4" thickTop="1" thickBot="1">
      <c r="B8" s="263" t="s">
        <v>118</v>
      </c>
      <c r="C8" s="385">
        <f>+'c51'!C11</f>
        <v>1758</v>
      </c>
      <c r="D8" s="306">
        <f t="shared" si="0"/>
        <v>0.18862660944206008</v>
      </c>
      <c r="E8" s="307">
        <f>+'c51'!D11</f>
        <v>19133138632.790001</v>
      </c>
      <c r="F8" s="307">
        <f t="shared" si="1"/>
        <v>10883469.074397042</v>
      </c>
      <c r="G8" s="162"/>
    </row>
    <row r="9" spans="2:7" ht="14.4" thickTop="1" thickBot="1">
      <c r="B9" s="263" t="s">
        <v>266</v>
      </c>
      <c r="C9" s="385">
        <f>+'c52'!C11</f>
        <v>1769</v>
      </c>
      <c r="D9" s="306">
        <f t="shared" si="0"/>
        <v>0.1898068669527897</v>
      </c>
      <c r="E9" s="307">
        <f>+'c52'!D11</f>
        <v>19451969982.09</v>
      </c>
      <c r="F9" s="307">
        <f t="shared" si="1"/>
        <v>10996025.993267383</v>
      </c>
      <c r="G9" s="162"/>
    </row>
    <row r="10" spans="2:7" ht="14.4" thickTop="1" thickBot="1">
      <c r="B10" s="263" t="s">
        <v>119</v>
      </c>
      <c r="C10" s="385">
        <f>+'c53'!C13</f>
        <v>1950</v>
      </c>
      <c r="D10" s="306">
        <f t="shared" si="0"/>
        <v>0.20922746781115881</v>
      </c>
      <c r="E10" s="307">
        <f>+'c53'!D13</f>
        <v>19666462976.32</v>
      </c>
      <c r="F10" s="307">
        <f t="shared" si="1"/>
        <v>10085365.628882051</v>
      </c>
      <c r="G10" s="162"/>
    </row>
    <row r="11" spans="2:7" ht="14.4" thickTop="1" thickBot="1">
      <c r="B11" s="336" t="s">
        <v>103</v>
      </c>
      <c r="C11" s="385">
        <f>SUM(C5:C10)</f>
        <v>9320</v>
      </c>
      <c r="D11" s="306">
        <f t="shared" si="0"/>
        <v>1</v>
      </c>
      <c r="E11" s="307">
        <f>SUM(E5:E10)</f>
        <v>107408542840.69998</v>
      </c>
      <c r="F11" s="307">
        <f t="shared" si="1"/>
        <v>11524521.764023604</v>
      </c>
      <c r="G11" s="162"/>
    </row>
    <row r="12" spans="2:7" ht="14.4" thickTop="1">
      <c r="B12" s="264"/>
      <c r="C12" s="335"/>
      <c r="D12" s="335"/>
      <c r="E12" s="335"/>
      <c r="F12" s="228"/>
    </row>
    <row r="13" spans="2:7">
      <c r="B13" s="572" t="s">
        <v>183</v>
      </c>
      <c r="C13" s="573"/>
      <c r="D13" s="573"/>
      <c r="E13" s="573"/>
      <c r="F13" s="573"/>
    </row>
    <row r="14" spans="2:7">
      <c r="C14" s="29"/>
      <c r="D14" s="29"/>
    </row>
    <row r="15" spans="2:7">
      <c r="C15" s="29"/>
      <c r="D15" s="29"/>
      <c r="E15" s="29"/>
    </row>
    <row r="17" spans="2:5">
      <c r="C17" s="29"/>
      <c r="D17" s="29"/>
    </row>
    <row r="19" spans="2:5" ht="13.8" thickBot="1">
      <c r="B19" s="29"/>
      <c r="C19" s="177"/>
      <c r="D19" s="177"/>
    </row>
    <row r="20" spans="2:5" ht="15" thickTop="1" thickBot="1">
      <c r="E20" s="178"/>
    </row>
    <row r="21" spans="2:5" ht="13.8" thickTop="1"/>
  </sheetData>
  <mergeCells count="3">
    <mergeCell ref="B2:F2"/>
    <mergeCell ref="B3:F3"/>
    <mergeCell ref="B13:F13"/>
  </mergeCells>
  <hyperlinks>
    <hyperlink ref="B3:F3" location="'Capitulo 4'!B35" display="Número y monto de BFV pagados según región. 2018. " xr:uid="{00000000-0004-0000-3400-000000000000}"/>
  </hyperlinks>
  <printOptions horizontalCentered="1" verticalCentered="1"/>
  <pageMargins left="0.74803149606299213" right="0.74803149606299213" top="0.98425196850393704" bottom="0.98425196850393704" header="0" footer="0"/>
  <pageSetup scale="85" orientation="portrait" verticalDpi="0"/>
  <headerFooter alignWithMargins="0"/>
  <ignoredErrors>
    <ignoredError sqref="F5:F11" evalError="1"/>
    <ignoredError sqref="D11" formula="1"/>
  </ignoredErrors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2:G61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1" max="1" width="7.5546875" customWidth="1"/>
    <col min="2" max="2" width="52.5546875" customWidth="1"/>
    <col min="3" max="3" width="15" customWidth="1"/>
    <col min="4" max="4" width="28.88671875" customWidth="1"/>
    <col min="5" max="5" width="15.88671875" bestFit="1" customWidth="1"/>
    <col min="6" max="6" width="12.6640625" bestFit="1" customWidth="1"/>
    <col min="7" max="7" width="15" bestFit="1" customWidth="1"/>
  </cols>
  <sheetData>
    <row r="2" spans="2:7" ht="15">
      <c r="B2" s="454" t="s">
        <v>511</v>
      </c>
      <c r="C2" s="454"/>
      <c r="D2" s="454"/>
      <c r="E2" s="454"/>
    </row>
    <row r="3" spans="2:7" ht="33" customHeight="1" thickBot="1">
      <c r="B3" s="474" t="s">
        <v>1512</v>
      </c>
      <c r="C3" s="474"/>
      <c r="D3" s="474"/>
      <c r="E3" s="474"/>
      <c r="F3" s="162"/>
    </row>
    <row r="4" spans="2:7" ht="51.6" thickTop="1" thickBot="1">
      <c r="B4" s="313" t="s">
        <v>15</v>
      </c>
      <c r="C4" s="313" t="s">
        <v>247</v>
      </c>
      <c r="D4" s="313" t="s">
        <v>325</v>
      </c>
      <c r="E4" s="313" t="s">
        <v>322</v>
      </c>
      <c r="F4" s="162"/>
    </row>
    <row r="5" spans="2:7" ht="14.4" thickTop="1" thickBot="1">
      <c r="B5" s="263" t="s">
        <v>16</v>
      </c>
      <c r="C5" s="385">
        <v>40</v>
      </c>
      <c r="D5" s="307">
        <v>508402032.21000004</v>
      </c>
      <c r="E5" s="307">
        <f>+D5/C5</f>
        <v>12710050.80525</v>
      </c>
      <c r="F5" s="162"/>
    </row>
    <row r="6" spans="2:7" ht="14.4" thickTop="1" thickBot="1">
      <c r="B6" s="263" t="s">
        <v>17</v>
      </c>
      <c r="C6" s="385">
        <v>1</v>
      </c>
      <c r="D6" s="307">
        <v>8480000</v>
      </c>
      <c r="E6" s="307">
        <f t="shared" ref="E6:E50" si="0">+D6/C6</f>
        <v>8480000</v>
      </c>
      <c r="F6" s="162"/>
    </row>
    <row r="7" spans="2:7" ht="14.4" thickTop="1" thickBot="1">
      <c r="B7" s="263" t="s">
        <v>19</v>
      </c>
      <c r="C7" s="385">
        <v>64</v>
      </c>
      <c r="D7" s="307">
        <v>623753272.70000005</v>
      </c>
      <c r="E7" s="307">
        <f>+D7/C7</f>
        <v>9746144.8859375007</v>
      </c>
      <c r="F7" s="162"/>
      <c r="G7" s="430"/>
    </row>
    <row r="8" spans="2:7" ht="14.4" thickTop="1" thickBot="1">
      <c r="B8" s="263" t="s">
        <v>40</v>
      </c>
      <c r="C8" s="385">
        <v>54</v>
      </c>
      <c r="D8" s="307">
        <v>493594378.80999994</v>
      </c>
      <c r="E8" s="307">
        <f t="shared" si="0"/>
        <v>9140636.6446296293</v>
      </c>
      <c r="F8" s="162"/>
    </row>
    <row r="9" spans="2:7" ht="14.4" thickTop="1" thickBot="1">
      <c r="B9" s="263" t="s">
        <v>41</v>
      </c>
      <c r="C9" s="385">
        <v>36</v>
      </c>
      <c r="D9" s="307">
        <v>310292000</v>
      </c>
      <c r="E9" s="307">
        <f t="shared" si="0"/>
        <v>8619222.222222222</v>
      </c>
      <c r="F9" s="162"/>
    </row>
    <row r="10" spans="2:7" ht="14.4" thickTop="1" thickBot="1">
      <c r="B10" s="263" t="s">
        <v>20</v>
      </c>
      <c r="C10" s="385">
        <v>69</v>
      </c>
      <c r="D10" s="307">
        <v>672502224.63</v>
      </c>
      <c r="E10" s="307">
        <f t="shared" si="0"/>
        <v>9746409.0526086949</v>
      </c>
      <c r="F10" s="162"/>
    </row>
    <row r="11" spans="2:7" ht="14.4" thickTop="1" thickBot="1">
      <c r="B11" s="263" t="s">
        <v>21</v>
      </c>
      <c r="C11" s="385">
        <v>34</v>
      </c>
      <c r="D11" s="307">
        <v>310217175.57999998</v>
      </c>
      <c r="E11" s="307">
        <f t="shared" si="0"/>
        <v>9124034.5758823529</v>
      </c>
      <c r="F11" s="162"/>
    </row>
    <row r="12" spans="2:7" ht="14.4" thickTop="1" thickBot="1">
      <c r="B12" s="263" t="s">
        <v>22</v>
      </c>
      <c r="C12" s="385">
        <v>171</v>
      </c>
      <c r="D12" s="307">
        <v>5323312386.0699997</v>
      </c>
      <c r="E12" s="307">
        <f t="shared" si="0"/>
        <v>31130481.78988304</v>
      </c>
      <c r="F12" s="162"/>
    </row>
    <row r="13" spans="2:7" ht="14.4" thickTop="1" thickBot="1">
      <c r="B13" s="263" t="s">
        <v>23</v>
      </c>
      <c r="C13" s="385">
        <v>1</v>
      </c>
      <c r="D13" s="307">
        <v>8103000</v>
      </c>
      <c r="E13" s="307">
        <f t="shared" si="0"/>
        <v>8103000</v>
      </c>
      <c r="F13" s="162"/>
    </row>
    <row r="14" spans="2:7" ht="14.4" thickTop="1" thickBot="1">
      <c r="B14" s="263" t="s">
        <v>24</v>
      </c>
      <c r="C14" s="385">
        <v>41</v>
      </c>
      <c r="D14" s="307">
        <v>441344011.00999999</v>
      </c>
      <c r="E14" s="307">
        <f t="shared" si="0"/>
        <v>10764488.073414633</v>
      </c>
      <c r="F14" s="162"/>
    </row>
    <row r="15" spans="2:7" ht="14.4" thickTop="1" thickBot="1">
      <c r="B15" s="263" t="s">
        <v>416</v>
      </c>
      <c r="C15" s="385">
        <v>8</v>
      </c>
      <c r="D15" s="307">
        <v>82593899.849999994</v>
      </c>
      <c r="E15" s="307">
        <f t="shared" si="0"/>
        <v>10324237.481249999</v>
      </c>
      <c r="F15" s="162"/>
    </row>
    <row r="16" spans="2:7" ht="14.4" thickTop="1" thickBot="1">
      <c r="B16" s="263" t="s">
        <v>42</v>
      </c>
      <c r="C16" s="385">
        <v>74</v>
      </c>
      <c r="D16" s="307">
        <v>697182435</v>
      </c>
      <c r="E16" s="307">
        <f t="shared" si="0"/>
        <v>9421384.2567567565</v>
      </c>
      <c r="F16" s="162"/>
    </row>
    <row r="17" spans="2:6" ht="14.4" thickTop="1" thickBot="1">
      <c r="B17" s="263" t="s">
        <v>25</v>
      </c>
      <c r="C17" s="385">
        <v>12</v>
      </c>
      <c r="D17" s="307">
        <v>133705090.22</v>
      </c>
      <c r="E17" s="307">
        <f t="shared" si="0"/>
        <v>11142090.851666667</v>
      </c>
      <c r="F17" s="162"/>
    </row>
    <row r="18" spans="2:6" ht="14.4" thickTop="1" thickBot="1">
      <c r="B18" s="263" t="s">
        <v>26</v>
      </c>
      <c r="C18" s="385">
        <v>12</v>
      </c>
      <c r="D18" s="307">
        <v>121004579.84999999</v>
      </c>
      <c r="E18" s="307">
        <f t="shared" si="0"/>
        <v>10083714.987499999</v>
      </c>
      <c r="F18" s="162"/>
    </row>
    <row r="19" spans="2:6" ht="14.4" thickTop="1" thickBot="1">
      <c r="B19" s="263" t="s">
        <v>27</v>
      </c>
      <c r="C19" s="385">
        <v>0</v>
      </c>
      <c r="D19" s="307">
        <v>0</v>
      </c>
      <c r="E19" s="307" t="s">
        <v>155</v>
      </c>
      <c r="F19" s="162"/>
    </row>
    <row r="20" spans="2:6" ht="14.4" thickTop="1" thickBot="1">
      <c r="B20" s="263" t="s">
        <v>43</v>
      </c>
      <c r="C20" s="385">
        <v>17</v>
      </c>
      <c r="D20" s="307">
        <v>186086642.06</v>
      </c>
      <c r="E20" s="307">
        <f t="shared" si="0"/>
        <v>10946273.06235294</v>
      </c>
      <c r="F20" s="162"/>
    </row>
    <row r="21" spans="2:6" ht="14.4" thickTop="1" thickBot="1">
      <c r="B21" s="263" t="s">
        <v>44</v>
      </c>
      <c r="C21" s="385">
        <v>23</v>
      </c>
      <c r="D21" s="307">
        <v>230439081.70999998</v>
      </c>
      <c r="E21" s="307">
        <f t="shared" si="0"/>
        <v>10019090.509130433</v>
      </c>
      <c r="F21" s="162"/>
    </row>
    <row r="22" spans="2:6" ht="14.4" thickTop="1" thickBot="1">
      <c r="B22" s="263" t="s">
        <v>28</v>
      </c>
      <c r="C22" s="385">
        <v>2</v>
      </c>
      <c r="D22" s="307">
        <v>15232000</v>
      </c>
      <c r="E22" s="307">
        <f t="shared" si="0"/>
        <v>7616000</v>
      </c>
      <c r="F22" s="162"/>
    </row>
    <row r="23" spans="2:6" ht="14.4" thickTop="1" thickBot="1">
      <c r="B23" s="263" t="s">
        <v>45</v>
      </c>
      <c r="C23" s="385">
        <v>23</v>
      </c>
      <c r="D23" s="307">
        <v>219731703.94999999</v>
      </c>
      <c r="E23" s="307">
        <f t="shared" si="0"/>
        <v>9553552.3456521742</v>
      </c>
      <c r="F23" s="162"/>
    </row>
    <row r="24" spans="2:6" ht="14.4" thickTop="1" thickBot="1">
      <c r="B24" s="263" t="s">
        <v>248</v>
      </c>
      <c r="C24" s="385">
        <v>61</v>
      </c>
      <c r="D24" s="307">
        <v>482684351.62</v>
      </c>
      <c r="E24" s="307">
        <f t="shared" si="0"/>
        <v>7912858.2232786883</v>
      </c>
      <c r="F24" s="162"/>
    </row>
    <row r="25" spans="2:6" ht="14.4" thickTop="1" thickBot="1">
      <c r="B25" s="263" t="s">
        <v>249</v>
      </c>
      <c r="C25" s="385">
        <v>149</v>
      </c>
      <c r="D25" s="307">
        <v>1439832579.96</v>
      </c>
      <c r="E25" s="307">
        <f>+D25/C25</f>
        <v>9663305.9057718124</v>
      </c>
      <c r="F25" s="162"/>
    </row>
    <row r="26" spans="2:6" ht="14.4" thickTop="1" thickBot="1">
      <c r="B26" s="263" t="s">
        <v>1535</v>
      </c>
      <c r="C26" s="385">
        <v>189</v>
      </c>
      <c r="D26" s="307">
        <v>3264239558.0799999</v>
      </c>
      <c r="E26" s="307">
        <f t="shared" si="0"/>
        <v>17271108.772910051</v>
      </c>
      <c r="F26" s="162"/>
    </row>
    <row r="27" spans="2:6" ht="14.4" thickTop="1" thickBot="1">
      <c r="B27" s="263" t="s">
        <v>47</v>
      </c>
      <c r="C27" s="385">
        <v>32</v>
      </c>
      <c r="D27" s="307">
        <v>329947606.65999997</v>
      </c>
      <c r="E27" s="307">
        <f t="shared" si="0"/>
        <v>10310862.708124999</v>
      </c>
      <c r="F27" s="163"/>
    </row>
    <row r="28" spans="2:6" ht="14.4" thickTop="1" thickBot="1">
      <c r="B28" s="263" t="s">
        <v>48</v>
      </c>
      <c r="C28" s="385">
        <v>48</v>
      </c>
      <c r="D28" s="307">
        <v>459641336.29000002</v>
      </c>
      <c r="E28" s="307">
        <f t="shared" si="0"/>
        <v>9575861.1727083344</v>
      </c>
      <c r="F28" s="162"/>
    </row>
    <row r="29" spans="2:6" ht="14.4" thickTop="1" thickBot="1">
      <c r="B29" s="263" t="s">
        <v>49</v>
      </c>
      <c r="C29" s="385">
        <v>31</v>
      </c>
      <c r="D29" s="307">
        <v>264956751.45999998</v>
      </c>
      <c r="E29" s="307">
        <f t="shared" si="0"/>
        <v>8546991.982580645</v>
      </c>
      <c r="F29" s="162"/>
    </row>
    <row r="30" spans="2:6" ht="14.4" thickTop="1" thickBot="1">
      <c r="B30" s="263" t="s">
        <v>50</v>
      </c>
      <c r="C30" s="385">
        <v>27</v>
      </c>
      <c r="D30" s="307">
        <v>224158000</v>
      </c>
      <c r="E30" s="307">
        <f t="shared" si="0"/>
        <v>8302148.1481481483</v>
      </c>
      <c r="F30" s="162"/>
    </row>
    <row r="31" spans="2:6" ht="14.4" thickTop="1" thickBot="1">
      <c r="B31" s="263" t="s">
        <v>53</v>
      </c>
      <c r="C31" s="385">
        <v>28</v>
      </c>
      <c r="D31" s="307">
        <v>263030360.46000001</v>
      </c>
      <c r="E31" s="307">
        <f t="shared" si="0"/>
        <v>9393941.4450000003</v>
      </c>
      <c r="F31" s="162"/>
    </row>
    <row r="32" spans="2:6" ht="14.4" thickTop="1" thickBot="1">
      <c r="B32" s="263" t="s">
        <v>54</v>
      </c>
      <c r="C32" s="385">
        <v>28</v>
      </c>
      <c r="D32" s="307">
        <v>330610872.69</v>
      </c>
      <c r="E32" s="307">
        <f t="shared" si="0"/>
        <v>11807531.1675</v>
      </c>
      <c r="F32" s="162"/>
    </row>
    <row r="33" spans="2:6" ht="14.4" thickTop="1" thickBot="1">
      <c r="B33" s="263" t="s">
        <v>34</v>
      </c>
      <c r="C33" s="385">
        <v>17</v>
      </c>
      <c r="D33" s="307">
        <v>139743123.03</v>
      </c>
      <c r="E33" s="307">
        <f>+D33/C33</f>
        <v>8220183.7076470591</v>
      </c>
      <c r="F33" s="162"/>
    </row>
    <row r="34" spans="2:6" ht="14.4" thickTop="1" thickBot="1">
      <c r="B34" s="263" t="s">
        <v>35</v>
      </c>
      <c r="C34" s="385">
        <v>6</v>
      </c>
      <c r="D34" s="307">
        <v>52771000</v>
      </c>
      <c r="E34" s="307">
        <f t="shared" si="0"/>
        <v>8795166.666666666</v>
      </c>
      <c r="F34" s="162"/>
    </row>
    <row r="35" spans="2:6" ht="14.4" thickTop="1" thickBot="1">
      <c r="B35" s="263" t="s">
        <v>61</v>
      </c>
      <c r="C35" s="385">
        <v>0</v>
      </c>
      <c r="D35" s="307">
        <v>0</v>
      </c>
      <c r="E35" s="307" t="s">
        <v>155</v>
      </c>
      <c r="F35" s="162"/>
    </row>
    <row r="36" spans="2:6" ht="14.4" thickTop="1" thickBot="1">
      <c r="B36" s="263" t="s">
        <v>62</v>
      </c>
      <c r="C36" s="385">
        <v>12</v>
      </c>
      <c r="D36" s="307">
        <v>97053000</v>
      </c>
      <c r="E36" s="307">
        <f t="shared" si="0"/>
        <v>8087750</v>
      </c>
      <c r="F36" s="162"/>
    </row>
    <row r="37" spans="2:6" ht="14.4" thickTop="1" thickBot="1">
      <c r="B37" s="263" t="s">
        <v>18</v>
      </c>
      <c r="C37" s="385">
        <v>3</v>
      </c>
      <c r="D37" s="307">
        <v>24405000</v>
      </c>
      <c r="E37" s="307">
        <f t="shared" si="0"/>
        <v>8135000</v>
      </c>
      <c r="F37" s="162"/>
    </row>
    <row r="38" spans="2:6" ht="14.4" thickTop="1" thickBot="1">
      <c r="B38" s="263" t="s">
        <v>63</v>
      </c>
      <c r="C38" s="385">
        <v>2</v>
      </c>
      <c r="D38" s="307">
        <v>25440000</v>
      </c>
      <c r="E38" s="307">
        <f t="shared" si="0"/>
        <v>12720000</v>
      </c>
      <c r="F38" s="162"/>
    </row>
    <row r="39" spans="2:6" ht="14.4" thickTop="1" thickBot="1">
      <c r="B39" s="263" t="s">
        <v>36</v>
      </c>
      <c r="C39" s="385">
        <v>0</v>
      </c>
      <c r="D39" s="307">
        <v>0</v>
      </c>
      <c r="E39" s="307" t="s">
        <v>155</v>
      </c>
      <c r="F39" s="162"/>
    </row>
    <row r="40" spans="2:6" ht="14.4" thickTop="1" thickBot="1">
      <c r="B40" s="263" t="s">
        <v>37</v>
      </c>
      <c r="C40" s="385">
        <v>1</v>
      </c>
      <c r="D40" s="307">
        <v>8161000</v>
      </c>
      <c r="E40" s="307">
        <f t="shared" si="0"/>
        <v>8161000</v>
      </c>
      <c r="F40" s="162"/>
    </row>
    <row r="41" spans="2:6" ht="14.4" thickTop="1" thickBot="1">
      <c r="B41" s="263" t="s">
        <v>64</v>
      </c>
      <c r="C41" s="385">
        <v>4</v>
      </c>
      <c r="D41" s="307">
        <v>24201000</v>
      </c>
      <c r="E41" s="307">
        <f t="shared" si="0"/>
        <v>6050250</v>
      </c>
      <c r="F41" s="162"/>
    </row>
    <row r="42" spans="2:6" ht="14.4" thickTop="1" thickBot="1">
      <c r="B42" s="263" t="s">
        <v>250</v>
      </c>
      <c r="C42" s="385">
        <v>6</v>
      </c>
      <c r="D42" s="307">
        <v>55727000</v>
      </c>
      <c r="E42" s="307">
        <f t="shared" si="0"/>
        <v>9287833.333333334</v>
      </c>
      <c r="F42" s="162"/>
    </row>
    <row r="43" spans="2:6" ht="14.4" thickTop="1" thickBot="1">
      <c r="B43" s="263" t="s">
        <v>102</v>
      </c>
      <c r="C43" s="385">
        <v>160</v>
      </c>
      <c r="D43" s="307">
        <v>1337202383.5999999</v>
      </c>
      <c r="E43" s="307">
        <f t="shared" si="0"/>
        <v>8357514.897499999</v>
      </c>
      <c r="F43" s="162"/>
    </row>
    <row r="44" spans="2:6" ht="14.4" thickTop="1" thickBot="1">
      <c r="B44" s="263" t="s">
        <v>30</v>
      </c>
      <c r="C44" s="385">
        <v>95</v>
      </c>
      <c r="D44" s="307">
        <v>833962023.68000007</v>
      </c>
      <c r="E44" s="307">
        <f>+D44/C44</f>
        <v>8778547.6176842116</v>
      </c>
      <c r="F44" s="162"/>
    </row>
    <row r="45" spans="2:6" ht="14.4" thickTop="1" thickBot="1">
      <c r="B45" s="263" t="s">
        <v>31</v>
      </c>
      <c r="C45" s="385">
        <v>33</v>
      </c>
      <c r="D45" s="307">
        <v>303591490.60000002</v>
      </c>
      <c r="E45" s="307">
        <f t="shared" si="0"/>
        <v>9199742.1393939406</v>
      </c>
      <c r="F45" s="162"/>
    </row>
    <row r="46" spans="2:6" ht="14.4" thickTop="1" thickBot="1">
      <c r="B46" s="263" t="s">
        <v>58</v>
      </c>
      <c r="C46" s="385">
        <v>37</v>
      </c>
      <c r="D46" s="307">
        <v>445351946.76999998</v>
      </c>
      <c r="E46" s="307">
        <f t="shared" si="0"/>
        <v>12036539.101891892</v>
      </c>
      <c r="F46" s="162"/>
    </row>
    <row r="47" spans="2:6" ht="14.4" thickTop="1" thickBot="1">
      <c r="B47" s="263" t="s">
        <v>59</v>
      </c>
      <c r="C47" s="385">
        <v>327</v>
      </c>
      <c r="D47" s="307">
        <v>5812775048.1599998</v>
      </c>
      <c r="E47" s="307">
        <f>+D47/C47</f>
        <v>17776070.483669724</v>
      </c>
      <c r="F47" s="162"/>
    </row>
    <row r="48" spans="2:6" ht="14.4" thickTop="1" thickBot="1">
      <c r="B48" s="263" t="s">
        <v>60</v>
      </c>
      <c r="C48" s="385">
        <v>34</v>
      </c>
      <c r="D48" s="307">
        <v>315529316.90999997</v>
      </c>
      <c r="E48" s="307">
        <f t="shared" si="0"/>
        <v>9280274.0267647058</v>
      </c>
      <c r="F48" s="162"/>
    </row>
    <row r="49" spans="2:5" ht="14.4" thickTop="1" thickBot="1">
      <c r="B49" s="263" t="s">
        <v>32</v>
      </c>
      <c r="C49" s="385">
        <v>49</v>
      </c>
      <c r="D49" s="307">
        <v>453776423.20000005</v>
      </c>
      <c r="E49" s="307">
        <f t="shared" si="0"/>
        <v>9260743.3306122459</v>
      </c>
    </row>
    <row r="50" spans="2:5" ht="14.4" thickTop="1" thickBot="1">
      <c r="B50" s="263" t="s">
        <v>33</v>
      </c>
      <c r="C50" s="385">
        <v>36</v>
      </c>
      <c r="D50" s="307">
        <v>311399000</v>
      </c>
      <c r="E50" s="307">
        <f t="shared" si="0"/>
        <v>8649972.222222222</v>
      </c>
    </row>
    <row r="51" spans="2:5" ht="14.4" thickTop="1" thickBot="1">
      <c r="B51" s="265" t="s">
        <v>103</v>
      </c>
      <c r="C51" s="385">
        <f>SUM(C5:C50)</f>
        <v>2097</v>
      </c>
      <c r="D51" s="307">
        <f>SUM(D5:D50)</f>
        <v>27686166086.819996</v>
      </c>
      <c r="E51" s="307">
        <f>+D51/C51</f>
        <v>13202749.68374821</v>
      </c>
    </row>
    <row r="52" spans="2:5" ht="14.4" thickTop="1">
      <c r="B52" s="337"/>
      <c r="C52" s="337"/>
      <c r="D52" s="337"/>
      <c r="E52" s="228"/>
    </row>
    <row r="53" spans="2:5">
      <c r="B53" s="572" t="s">
        <v>183</v>
      </c>
      <c r="C53" s="573"/>
      <c r="D53" s="573"/>
      <c r="E53" s="573"/>
    </row>
    <row r="54" spans="2:5">
      <c r="C54" s="29"/>
      <c r="D54" s="164"/>
    </row>
    <row r="55" spans="2:5">
      <c r="C55" s="29"/>
    </row>
    <row r="58" spans="2:5">
      <c r="B58" s="29"/>
      <c r="C58" s="29"/>
      <c r="D58" s="165"/>
    </row>
    <row r="60" spans="2:5">
      <c r="B60" s="29"/>
    </row>
    <row r="61" spans="2:5">
      <c r="D61" s="29"/>
    </row>
  </sheetData>
  <mergeCells count="3">
    <mergeCell ref="B3:E3"/>
    <mergeCell ref="B2:E2"/>
    <mergeCell ref="B53:E53"/>
  </mergeCells>
  <hyperlinks>
    <hyperlink ref="B3:E3" location="'Capitulo 4'!B36" display="Número y monto de BFV pagados en la Región Central, según cantón. 2024. " xr:uid="{00000000-0004-0000-3500-000000000000}"/>
  </hyperlinks>
  <printOptions horizontalCentered="1" verticalCentered="1"/>
  <pageMargins left="0.74803149606299213" right="0.74803149606299213" top="0.98425196850393704" bottom="0.98425196850393704" header="0" footer="0"/>
  <pageSetup scale="85" orientation="portrait" verticalDpi="0"/>
  <headerFooter alignWithMargins="0"/>
  <ignoredErrors>
    <ignoredError sqref="E5:E12 E14:E18 E43:E51 E36:E38 E20:E34" evalError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E19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34.6640625" customWidth="1"/>
    <col min="3" max="3" width="19.5546875" customWidth="1"/>
    <col min="4" max="4" width="26.109375" customWidth="1"/>
    <col min="5" max="5" width="24.88671875" customWidth="1"/>
  </cols>
  <sheetData>
    <row r="2" spans="2:5" ht="15">
      <c r="B2" s="454" t="s">
        <v>512</v>
      </c>
      <c r="C2" s="454"/>
      <c r="D2" s="454"/>
      <c r="E2" s="454"/>
    </row>
    <row r="3" spans="2:5" ht="24.75" customHeight="1" thickBot="1">
      <c r="B3" s="474" t="s">
        <v>1515</v>
      </c>
      <c r="C3" s="474"/>
      <c r="D3" s="474"/>
      <c r="E3" s="474"/>
    </row>
    <row r="4" spans="2:5" ht="54" customHeight="1" thickTop="1" thickBot="1">
      <c r="B4" s="313" t="s">
        <v>15</v>
      </c>
      <c r="C4" s="313" t="s">
        <v>247</v>
      </c>
      <c r="D4" s="313" t="s">
        <v>251</v>
      </c>
      <c r="E4" s="313" t="s">
        <v>323</v>
      </c>
    </row>
    <row r="5" spans="2:5" ht="14.4" thickTop="1" thickBot="1">
      <c r="B5" s="263" t="s">
        <v>252</v>
      </c>
      <c r="C5" s="385">
        <v>233</v>
      </c>
      <c r="D5" s="307">
        <v>4989020122.8500004</v>
      </c>
      <c r="E5" s="307">
        <f>+D5/C5</f>
        <v>21412103.531545065</v>
      </c>
    </row>
    <row r="6" spans="2:5" ht="14.4" thickTop="1" thickBot="1">
      <c r="B6" s="263" t="s">
        <v>253</v>
      </c>
      <c r="C6" s="385">
        <v>189</v>
      </c>
      <c r="D6" s="307">
        <v>1753501982.2199998</v>
      </c>
      <c r="E6" s="307">
        <f t="shared" ref="E6:E16" si="0">+D6/C6</f>
        <v>9277788.265714284</v>
      </c>
    </row>
    <row r="7" spans="2:5" ht="14.4" thickTop="1" thickBot="1">
      <c r="B7" s="263" t="s">
        <v>68</v>
      </c>
      <c r="C7" s="385">
        <v>120</v>
      </c>
      <c r="D7" s="307">
        <v>1162532476.73</v>
      </c>
      <c r="E7" s="307">
        <f t="shared" si="0"/>
        <v>9687770.6394166667</v>
      </c>
    </row>
    <row r="8" spans="2:5" ht="14.4" thickTop="1" thickBot="1">
      <c r="B8" s="263" t="s">
        <v>254</v>
      </c>
      <c r="C8" s="385">
        <v>92</v>
      </c>
      <c r="D8" s="307">
        <v>1039396836.73</v>
      </c>
      <c r="E8" s="307">
        <f t="shared" si="0"/>
        <v>11297791.703586956</v>
      </c>
    </row>
    <row r="9" spans="2:5" ht="14.4" thickTop="1" thickBot="1">
      <c r="B9" s="263" t="s">
        <v>70</v>
      </c>
      <c r="C9" s="385">
        <v>90</v>
      </c>
      <c r="D9" s="307">
        <v>826678917.62</v>
      </c>
      <c r="E9" s="307">
        <f t="shared" si="0"/>
        <v>9185321.3068888895</v>
      </c>
    </row>
    <row r="10" spans="2:5" ht="14.4" thickTop="1" thickBot="1">
      <c r="B10" s="263" t="s">
        <v>71</v>
      </c>
      <c r="C10" s="385">
        <v>47</v>
      </c>
      <c r="D10" s="307">
        <v>465505746.82999998</v>
      </c>
      <c r="E10" s="307">
        <f t="shared" si="0"/>
        <v>9904377.5921276584</v>
      </c>
    </row>
    <row r="11" spans="2:5" ht="14.4" thickTop="1" thickBot="1">
      <c r="B11" s="263" t="s">
        <v>72</v>
      </c>
      <c r="C11" s="385">
        <v>56</v>
      </c>
      <c r="D11" s="307">
        <v>569905968.46000004</v>
      </c>
      <c r="E11" s="307">
        <f t="shared" si="0"/>
        <v>10176892.293928573</v>
      </c>
    </row>
    <row r="12" spans="2:5" ht="14.4" thickTop="1" thickBot="1">
      <c r="B12" s="263" t="s">
        <v>73</v>
      </c>
      <c r="C12" s="385">
        <v>30</v>
      </c>
      <c r="D12" s="307">
        <v>299967980.66999996</v>
      </c>
      <c r="E12" s="307">
        <f t="shared" si="0"/>
        <v>9998932.6889999993</v>
      </c>
    </row>
    <row r="13" spans="2:5" ht="14.4" thickTop="1" thickBot="1">
      <c r="B13" s="263" t="s">
        <v>74</v>
      </c>
      <c r="C13" s="385">
        <v>67</v>
      </c>
      <c r="D13" s="307">
        <v>740301835.04000008</v>
      </c>
      <c r="E13" s="307">
        <f t="shared" si="0"/>
        <v>11049281.120000001</v>
      </c>
    </row>
    <row r="14" spans="2:5" ht="14.4" thickTop="1" thickBot="1">
      <c r="B14" s="263" t="s">
        <v>75</v>
      </c>
      <c r="C14" s="385">
        <v>108</v>
      </c>
      <c r="D14" s="307">
        <v>1065437499.5</v>
      </c>
      <c r="E14" s="307">
        <f t="shared" si="0"/>
        <v>9865162.0324074067</v>
      </c>
    </row>
    <row r="15" spans="2:5" ht="14.4" thickTop="1" thickBot="1">
      <c r="B15" s="263" t="s">
        <v>76</v>
      </c>
      <c r="C15" s="385">
        <v>55</v>
      </c>
      <c r="D15" s="307">
        <v>565825678.38</v>
      </c>
      <c r="E15" s="307">
        <f t="shared" si="0"/>
        <v>10287739.606909091</v>
      </c>
    </row>
    <row r="16" spans="2:5" ht="14.4" thickTop="1" thickBot="1">
      <c r="B16" s="265" t="s">
        <v>103</v>
      </c>
      <c r="C16" s="390">
        <f>SUM(C5:C15)</f>
        <v>1087</v>
      </c>
      <c r="D16" s="316">
        <f>SUM(D5:D15)</f>
        <v>13478075045.029999</v>
      </c>
      <c r="E16" s="307">
        <f t="shared" si="0"/>
        <v>12399333.068104874</v>
      </c>
    </row>
    <row r="17" spans="2:5" ht="14.4" thickTop="1">
      <c r="B17" s="264"/>
      <c r="C17" s="240"/>
      <c r="D17" s="240"/>
      <c r="E17" s="228"/>
    </row>
    <row r="18" spans="2:5">
      <c r="B18" s="572" t="s">
        <v>183</v>
      </c>
      <c r="C18" s="573"/>
      <c r="D18" s="573"/>
      <c r="E18" s="573"/>
    </row>
    <row r="19" spans="2:5">
      <c r="D19" s="177"/>
    </row>
  </sheetData>
  <mergeCells count="3">
    <mergeCell ref="B2:E2"/>
    <mergeCell ref="B3:E3"/>
    <mergeCell ref="B18:E18"/>
  </mergeCells>
  <hyperlinks>
    <hyperlink ref="B3:E3" location="'Capitulo 4'!B37" display="Número y monto de BFV pagados en la Región Chorotega, según cantón. 2018. " xr:uid="{00000000-0004-0000-36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5:E16" evalError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E15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32.6640625" customWidth="1"/>
    <col min="3" max="3" width="17.88671875" customWidth="1"/>
    <col min="4" max="4" width="28" customWidth="1"/>
    <col min="5" max="5" width="26.6640625" customWidth="1"/>
  </cols>
  <sheetData>
    <row r="2" spans="2:5" ht="15">
      <c r="B2" s="454" t="s">
        <v>513</v>
      </c>
      <c r="C2" s="454"/>
      <c r="D2" s="454"/>
      <c r="E2" s="454"/>
    </row>
    <row r="3" spans="2:5" ht="24" customHeight="1" thickBot="1">
      <c r="B3" s="474" t="s">
        <v>1518</v>
      </c>
      <c r="C3" s="474"/>
      <c r="D3" s="474"/>
      <c r="E3" s="474"/>
    </row>
    <row r="4" spans="2:5" ht="39.75" customHeight="1" thickTop="1" thickBot="1">
      <c r="B4" s="313" t="s">
        <v>15</v>
      </c>
      <c r="C4" s="313" t="s">
        <v>247</v>
      </c>
      <c r="D4" s="313" t="s">
        <v>273</v>
      </c>
      <c r="E4" s="313" t="s">
        <v>323</v>
      </c>
    </row>
    <row r="5" spans="2:5" ht="14.4" thickTop="1" thickBot="1">
      <c r="B5" s="263" t="s">
        <v>46</v>
      </c>
      <c r="C5" s="385">
        <v>30</v>
      </c>
      <c r="D5" s="307">
        <v>278345458.75</v>
      </c>
      <c r="E5" s="307">
        <f>+D5/C5</f>
        <v>9278181.958333334</v>
      </c>
    </row>
    <row r="6" spans="2:5" ht="14.4" thickTop="1" thickBot="1">
      <c r="B6" s="263" t="s">
        <v>51</v>
      </c>
      <c r="C6" s="385">
        <v>53</v>
      </c>
      <c r="D6" s="307">
        <v>514401602.46000004</v>
      </c>
      <c r="E6" s="307">
        <f t="shared" ref="E6:E13" si="0">+D6/C6</f>
        <v>9705690.6124528311</v>
      </c>
    </row>
    <row r="7" spans="2:5" ht="14.4" thickTop="1" thickBot="1">
      <c r="B7" s="263" t="s">
        <v>77</v>
      </c>
      <c r="C7" s="385">
        <v>318</v>
      </c>
      <c r="D7" s="307">
        <v>4062877783.4300003</v>
      </c>
      <c r="E7" s="307">
        <f t="shared" si="0"/>
        <v>12776345.230911952</v>
      </c>
    </row>
    <row r="8" spans="2:5" ht="14.4" thickTop="1" thickBot="1">
      <c r="B8" s="263" t="s">
        <v>78</v>
      </c>
      <c r="C8" s="385">
        <v>57</v>
      </c>
      <c r="D8" s="307">
        <v>698237534.86000001</v>
      </c>
      <c r="E8" s="307">
        <f t="shared" si="0"/>
        <v>12249781.313333334</v>
      </c>
    </row>
    <row r="9" spans="2:5" ht="14.4" thickTop="1" thickBot="1">
      <c r="B9" s="263" t="s">
        <v>80</v>
      </c>
      <c r="C9" s="385">
        <v>42</v>
      </c>
      <c r="D9" s="307">
        <v>487166961.08999997</v>
      </c>
      <c r="E9" s="307">
        <f t="shared" si="0"/>
        <v>11599213.359285714</v>
      </c>
    </row>
    <row r="10" spans="2:5" ht="14.4" thickTop="1" thickBot="1">
      <c r="B10" s="263" t="s">
        <v>82</v>
      </c>
      <c r="C10" s="385">
        <v>44</v>
      </c>
      <c r="D10" s="307">
        <v>410496333.21000004</v>
      </c>
      <c r="E10" s="307">
        <f t="shared" si="0"/>
        <v>9329462.1184090916</v>
      </c>
    </row>
    <row r="11" spans="2:5" ht="14.4" thickTop="1" thickBot="1">
      <c r="B11" s="263" t="s">
        <v>85</v>
      </c>
      <c r="C11" s="385">
        <v>95</v>
      </c>
      <c r="D11" s="307">
        <v>1361354443.8499999</v>
      </c>
      <c r="E11" s="307">
        <f t="shared" si="0"/>
        <v>14330046.777368421</v>
      </c>
    </row>
    <row r="12" spans="2:5" ht="14.4" thickTop="1" thickBot="1">
      <c r="B12" s="263" t="s">
        <v>87</v>
      </c>
      <c r="C12" s="385">
        <v>20</v>
      </c>
      <c r="D12" s="307">
        <v>179850000</v>
      </c>
      <c r="E12" s="307">
        <f t="shared" si="0"/>
        <v>8992500</v>
      </c>
    </row>
    <row r="13" spans="2:5" ht="14.4" thickTop="1" thickBot="1">
      <c r="B13" s="265" t="s">
        <v>103</v>
      </c>
      <c r="C13" s="390">
        <f>SUM(C5:C12)</f>
        <v>659</v>
      </c>
      <c r="D13" s="307">
        <f>SUM(D5:D12)</f>
        <v>7992730117.6499996</v>
      </c>
      <c r="E13" s="307">
        <f t="shared" si="0"/>
        <v>12128573.774886191</v>
      </c>
    </row>
    <row r="14" spans="2:5" ht="14.4" thickTop="1">
      <c r="B14" s="264"/>
      <c r="C14" s="240"/>
      <c r="D14" s="240"/>
      <c r="E14" s="228"/>
    </row>
    <row r="15" spans="2:5">
      <c r="B15" s="572" t="s">
        <v>183</v>
      </c>
      <c r="C15" s="573"/>
      <c r="D15" s="573"/>
      <c r="E15" s="573"/>
    </row>
  </sheetData>
  <mergeCells count="3">
    <mergeCell ref="B2:E2"/>
    <mergeCell ref="B3:E3"/>
    <mergeCell ref="B15:E15"/>
  </mergeCells>
  <hyperlinks>
    <hyperlink ref="B3:E3" location="'Capitulo 4'!B38" display="Número y monto de BFV pagados en la Región Pacífico Central, según cantón. 2018. " xr:uid="{00000000-0004-0000-37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5:E13" evalError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2:E13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36.44140625" customWidth="1"/>
    <col min="3" max="3" width="20.6640625" customWidth="1"/>
    <col min="4" max="4" width="27.33203125" customWidth="1"/>
    <col min="5" max="5" width="19.44140625" customWidth="1"/>
  </cols>
  <sheetData>
    <row r="2" spans="2:5" ht="15">
      <c r="B2" s="454" t="s">
        <v>515</v>
      </c>
      <c r="C2" s="454"/>
      <c r="D2" s="454"/>
      <c r="E2" s="454"/>
    </row>
    <row r="3" spans="2:5" ht="24.75" customHeight="1" thickBot="1">
      <c r="B3" s="474" t="s">
        <v>1516</v>
      </c>
      <c r="C3" s="474"/>
      <c r="D3" s="474"/>
      <c r="E3" s="474"/>
    </row>
    <row r="4" spans="2:5" ht="51.75" customHeight="1" thickTop="1" thickBot="1">
      <c r="B4" s="313" t="s">
        <v>15</v>
      </c>
      <c r="C4" s="313" t="s">
        <v>247</v>
      </c>
      <c r="D4" s="313" t="s">
        <v>255</v>
      </c>
      <c r="E4" s="313" t="s">
        <v>323</v>
      </c>
    </row>
    <row r="5" spans="2:5" ht="14.4" thickTop="1" thickBot="1">
      <c r="B5" s="263" t="s">
        <v>79</v>
      </c>
      <c r="C5" s="385">
        <v>339</v>
      </c>
      <c r="D5" s="307">
        <v>4067480482.96</v>
      </c>
      <c r="E5" s="307">
        <f>+D5/C5</f>
        <v>11998467.501356931</v>
      </c>
    </row>
    <row r="6" spans="2:5" ht="14.4" thickTop="1" thickBot="1">
      <c r="B6" s="263" t="s">
        <v>81</v>
      </c>
      <c r="C6" s="385">
        <v>134</v>
      </c>
      <c r="D6" s="307">
        <v>1338984374.9300001</v>
      </c>
      <c r="E6" s="307">
        <f t="shared" ref="E6:E11" si="0">+D6/C6</f>
        <v>9992420.7084328365</v>
      </c>
    </row>
    <row r="7" spans="2:5" ht="14.4" thickTop="1" thickBot="1">
      <c r="B7" s="263" t="s">
        <v>83</v>
      </c>
      <c r="C7" s="385">
        <v>196</v>
      </c>
      <c r="D7" s="307">
        <v>2333864559.4100003</v>
      </c>
      <c r="E7" s="307">
        <f t="shared" si="0"/>
        <v>11907472.241887758</v>
      </c>
    </row>
    <row r="8" spans="2:5" ht="14.4" thickTop="1" thickBot="1">
      <c r="B8" s="263" t="s">
        <v>86</v>
      </c>
      <c r="C8" s="385">
        <v>200</v>
      </c>
      <c r="D8" s="307">
        <v>1951290064.1900001</v>
      </c>
      <c r="E8" s="307">
        <f t="shared" si="0"/>
        <v>9756450.3209499996</v>
      </c>
    </row>
    <row r="9" spans="2:5" ht="14.4" thickTop="1" thickBot="1">
      <c r="B9" s="263" t="s">
        <v>84</v>
      </c>
      <c r="C9" s="385">
        <v>317</v>
      </c>
      <c r="D9" s="307">
        <v>3667647813.3099999</v>
      </c>
      <c r="E9" s="307">
        <f t="shared" si="0"/>
        <v>11569866.91895899</v>
      </c>
    </row>
    <row r="10" spans="2:5" ht="14.4" thickTop="1" thickBot="1">
      <c r="B10" s="263" t="s">
        <v>101</v>
      </c>
      <c r="C10" s="385">
        <v>572</v>
      </c>
      <c r="D10" s="307">
        <v>5773871337.9899998</v>
      </c>
      <c r="E10" s="307">
        <f t="shared" si="0"/>
        <v>10094180.660821678</v>
      </c>
    </row>
    <row r="11" spans="2:5" ht="14.4" thickTop="1" thickBot="1">
      <c r="B11" s="265" t="s">
        <v>103</v>
      </c>
      <c r="C11" s="390">
        <f>SUM(C5:C10)</f>
        <v>1758</v>
      </c>
      <c r="D11" s="307">
        <f>SUM(D5:D10)</f>
        <v>19133138632.790001</v>
      </c>
      <c r="E11" s="307">
        <f t="shared" si="0"/>
        <v>10883469.074397042</v>
      </c>
    </row>
    <row r="12" spans="2:5" ht="14.4" thickTop="1">
      <c r="B12" s="264"/>
      <c r="C12" s="240"/>
      <c r="D12" s="240"/>
      <c r="E12" s="228"/>
    </row>
    <row r="13" spans="2:5">
      <c r="B13" s="572" t="s">
        <v>183</v>
      </c>
      <c r="C13" s="573"/>
      <c r="D13" s="573"/>
      <c r="E13" s="573"/>
    </row>
  </sheetData>
  <mergeCells count="3">
    <mergeCell ref="B2:E2"/>
    <mergeCell ref="B3:E3"/>
    <mergeCell ref="B13:E13"/>
  </mergeCells>
  <hyperlinks>
    <hyperlink ref="B3:E3" location="'Capitulo 4'!B39" display="Número y monto de BFV pagados en la Región Brunca, según cantón. 2024." xr:uid="{00000000-0004-0000-38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5:E11" evalError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E13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25.44140625" customWidth="1"/>
    <col min="3" max="3" width="23.5546875" customWidth="1"/>
    <col min="4" max="4" width="31.88671875" customWidth="1"/>
    <col min="5" max="5" width="21" customWidth="1"/>
  </cols>
  <sheetData>
    <row r="2" spans="2:5" ht="15">
      <c r="B2" s="454" t="s">
        <v>516</v>
      </c>
      <c r="C2" s="454"/>
      <c r="D2" s="454"/>
      <c r="E2" s="454"/>
    </row>
    <row r="3" spans="2:5" ht="36" customHeight="1" thickBot="1">
      <c r="B3" s="474" t="s">
        <v>1519</v>
      </c>
      <c r="C3" s="474"/>
      <c r="D3" s="474"/>
      <c r="E3" s="474"/>
    </row>
    <row r="4" spans="2:5" ht="57.75" customHeight="1" thickTop="1" thickBot="1">
      <c r="B4" s="313" t="s">
        <v>15</v>
      </c>
      <c r="C4" s="313" t="s">
        <v>247</v>
      </c>
      <c r="D4" s="313" t="s">
        <v>256</v>
      </c>
      <c r="E4" s="313" t="s">
        <v>323</v>
      </c>
    </row>
    <row r="5" spans="2:5" ht="14.4" thickTop="1" thickBot="1">
      <c r="B5" s="263" t="s">
        <v>88</v>
      </c>
      <c r="C5" s="385">
        <v>177</v>
      </c>
      <c r="D5" s="307">
        <v>2068374179.77</v>
      </c>
      <c r="E5" s="307">
        <f>+D5/C5</f>
        <v>11685729.829209039</v>
      </c>
    </row>
    <row r="6" spans="2:5" ht="14.4" thickTop="1" thickBot="1">
      <c r="B6" s="263" t="s">
        <v>89</v>
      </c>
      <c r="C6" s="385">
        <v>796</v>
      </c>
      <c r="D6" s="307">
        <v>9068020744.7600002</v>
      </c>
      <c r="E6" s="307">
        <f t="shared" ref="E6:E11" si="0">+D6/C6</f>
        <v>11391985.860251257</v>
      </c>
    </row>
    <row r="7" spans="2:5" ht="14.4" thickTop="1" thickBot="1">
      <c r="B7" s="263" t="s">
        <v>90</v>
      </c>
      <c r="C7" s="385">
        <v>234</v>
      </c>
      <c r="D7" s="307">
        <v>2218233907.0700002</v>
      </c>
      <c r="E7" s="307">
        <f t="shared" si="0"/>
        <v>9479632.0814957265</v>
      </c>
    </row>
    <row r="8" spans="2:5" ht="14.4" thickTop="1" thickBot="1">
      <c r="B8" s="263" t="s">
        <v>91</v>
      </c>
      <c r="C8" s="385">
        <v>97</v>
      </c>
      <c r="D8" s="307">
        <v>936621973.72000003</v>
      </c>
      <c r="E8" s="307">
        <f t="shared" si="0"/>
        <v>9655896.6362886596</v>
      </c>
    </row>
    <row r="9" spans="2:5" ht="14.4" thickTop="1" thickBot="1">
      <c r="B9" s="263" t="s">
        <v>92</v>
      </c>
      <c r="C9" s="385">
        <v>163</v>
      </c>
      <c r="D9" s="307">
        <v>1748387816.96</v>
      </c>
      <c r="E9" s="307">
        <f t="shared" si="0"/>
        <v>10726305.625521472</v>
      </c>
    </row>
    <row r="10" spans="2:5" ht="14.4" thickTop="1" thickBot="1">
      <c r="B10" s="263" t="s">
        <v>93</v>
      </c>
      <c r="C10" s="385">
        <v>302</v>
      </c>
      <c r="D10" s="307">
        <v>3412331359.8099999</v>
      </c>
      <c r="E10" s="307">
        <f t="shared" si="0"/>
        <v>11299110.46294702</v>
      </c>
    </row>
    <row r="11" spans="2:5" ht="14.4" thickTop="1" thickBot="1">
      <c r="B11" s="265" t="s">
        <v>103</v>
      </c>
      <c r="C11" s="390">
        <f>SUM(C5:C10)</f>
        <v>1769</v>
      </c>
      <c r="D11" s="316">
        <f>SUM(D5:D10)</f>
        <v>19451969982.09</v>
      </c>
      <c r="E11" s="307">
        <f t="shared" si="0"/>
        <v>10996025.993267383</v>
      </c>
    </row>
    <row r="12" spans="2:5" ht="14.4" thickTop="1">
      <c r="B12" s="264"/>
      <c r="C12" s="240"/>
      <c r="D12" s="240"/>
      <c r="E12" s="228"/>
    </row>
    <row r="13" spans="2:5">
      <c r="B13" s="572" t="s">
        <v>183</v>
      </c>
      <c r="C13" s="573"/>
      <c r="D13" s="573"/>
      <c r="E13" s="573"/>
    </row>
  </sheetData>
  <mergeCells count="3">
    <mergeCell ref="B2:E2"/>
    <mergeCell ref="B3:E3"/>
    <mergeCell ref="B13:E13"/>
  </mergeCells>
  <hyperlinks>
    <hyperlink ref="B3:E3" location="'Capitulo 4'!B40" display="Número y monto de BFV pagados en la Región Huetar Caribe, según cantón. 2018." xr:uid="{00000000-0004-0000-39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5:E11" evalError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2:E19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57.88671875" customWidth="1"/>
    <col min="3" max="3" width="17.33203125" customWidth="1"/>
    <col min="4" max="4" width="27" customWidth="1"/>
    <col min="5" max="5" width="17.88671875" customWidth="1"/>
  </cols>
  <sheetData>
    <row r="2" spans="2:5" ht="15">
      <c r="B2" s="454" t="s">
        <v>517</v>
      </c>
      <c r="C2" s="454"/>
      <c r="D2" s="454"/>
      <c r="E2" s="454"/>
    </row>
    <row r="3" spans="2:5" ht="25.5" customHeight="1" thickBot="1">
      <c r="B3" s="474" t="s">
        <v>1520</v>
      </c>
      <c r="C3" s="474"/>
      <c r="D3" s="474"/>
      <c r="E3" s="474"/>
    </row>
    <row r="4" spans="2:5" ht="63.75" customHeight="1" thickTop="1" thickBot="1">
      <c r="B4" s="313" t="s">
        <v>15</v>
      </c>
      <c r="C4" s="313" t="s">
        <v>247</v>
      </c>
      <c r="D4" s="313" t="s">
        <v>257</v>
      </c>
      <c r="E4" s="313" t="s">
        <v>323</v>
      </c>
    </row>
    <row r="5" spans="2:5" ht="14.4" thickTop="1" thickBot="1">
      <c r="B5" s="263" t="s">
        <v>52</v>
      </c>
      <c r="C5" s="385">
        <v>680</v>
      </c>
      <c r="D5" s="307">
        <v>7027763906.0599995</v>
      </c>
      <c r="E5" s="307">
        <f>+D5/C5</f>
        <v>10334946.92067647</v>
      </c>
    </row>
    <row r="6" spans="2:5" ht="14.4" thickTop="1" thickBot="1">
      <c r="B6" s="263" t="s">
        <v>57</v>
      </c>
      <c r="C6" s="385">
        <v>103</v>
      </c>
      <c r="D6" s="307">
        <v>1068186422.6200001</v>
      </c>
      <c r="E6" s="307">
        <f t="shared" ref="E6:E13" si="0">+D6/C6</f>
        <v>10370741.967184467</v>
      </c>
    </row>
    <row r="7" spans="2:5" ht="14.4" thickTop="1" thickBot="1">
      <c r="B7" s="263" t="s">
        <v>56</v>
      </c>
      <c r="C7" s="385">
        <v>108</v>
      </c>
      <c r="D7" s="307">
        <v>1035968137.0699999</v>
      </c>
      <c r="E7" s="307">
        <f t="shared" si="0"/>
        <v>9592297.5654629618</v>
      </c>
    </row>
    <row r="8" spans="2:5" ht="14.4" thickTop="1" thickBot="1">
      <c r="B8" s="263" t="s">
        <v>55</v>
      </c>
      <c r="C8" s="385">
        <v>506</v>
      </c>
      <c r="D8" s="307">
        <v>4989549445.8899994</v>
      </c>
      <c r="E8" s="307">
        <f t="shared" si="0"/>
        <v>9860769.6559090894</v>
      </c>
    </row>
    <row r="9" spans="2:5" ht="14.4" thickTop="1" thickBot="1">
      <c r="B9" s="263" t="s">
        <v>258</v>
      </c>
      <c r="C9" s="385">
        <v>5</v>
      </c>
      <c r="D9" s="307">
        <v>45883000</v>
      </c>
      <c r="E9" s="307">
        <f t="shared" si="0"/>
        <v>9176600</v>
      </c>
    </row>
    <row r="10" spans="2:5" ht="14.4" thickTop="1" thickBot="1">
      <c r="B10" s="263" t="s">
        <v>709</v>
      </c>
      <c r="C10" s="385">
        <v>51</v>
      </c>
      <c r="D10" s="307">
        <v>460196000</v>
      </c>
      <c r="E10" s="307">
        <f t="shared" si="0"/>
        <v>9023450.9803921562</v>
      </c>
    </row>
    <row r="11" spans="2:5" ht="14.4" thickTop="1" thickBot="1">
      <c r="B11" s="263" t="s">
        <v>259</v>
      </c>
      <c r="C11" s="385">
        <v>41</v>
      </c>
      <c r="D11" s="307">
        <v>423679181.51999998</v>
      </c>
      <c r="E11" s="307">
        <f t="shared" si="0"/>
        <v>10333638.573658535</v>
      </c>
    </row>
    <row r="12" spans="2:5" ht="14.4" thickTop="1" thickBot="1">
      <c r="B12" s="263" t="s">
        <v>260</v>
      </c>
      <c r="C12" s="385">
        <v>456</v>
      </c>
      <c r="D12" s="307">
        <v>4615236883.1599998</v>
      </c>
      <c r="E12" s="307">
        <f t="shared" si="0"/>
        <v>10121133.515701754</v>
      </c>
    </row>
    <row r="13" spans="2:5" ht="14.4" thickTop="1" thickBot="1">
      <c r="B13" s="263" t="s">
        <v>103</v>
      </c>
      <c r="C13" s="385">
        <f>SUM(C5:C12)</f>
        <v>1950</v>
      </c>
      <c r="D13" s="307">
        <f>SUM(D5:D12)</f>
        <v>19666462976.32</v>
      </c>
      <c r="E13" s="307">
        <f t="shared" si="0"/>
        <v>10085365.628882051</v>
      </c>
    </row>
    <row r="14" spans="2:5" ht="14.4" thickTop="1">
      <c r="B14" s="338"/>
      <c r="C14" s="339"/>
      <c r="D14" s="340"/>
      <c r="E14" s="228"/>
    </row>
    <row r="15" spans="2:5">
      <c r="B15" s="467" t="s">
        <v>183</v>
      </c>
      <c r="C15" s="467"/>
      <c r="D15" s="467"/>
      <c r="E15" s="467"/>
    </row>
    <row r="16" spans="2:5">
      <c r="D16" s="166"/>
    </row>
    <row r="17" spans="3:4">
      <c r="C17" s="29"/>
      <c r="D17" s="29"/>
    </row>
    <row r="19" spans="3:4">
      <c r="D19" s="167"/>
    </row>
  </sheetData>
  <mergeCells count="3">
    <mergeCell ref="B2:E2"/>
    <mergeCell ref="B3:E3"/>
    <mergeCell ref="B15:E15"/>
  </mergeCells>
  <hyperlinks>
    <hyperlink ref="B3:E3" location="'Capitulo 4'!B41" display="Número y monto de BFV pagados en la Región Huetar Norte, según cantón. 2018.                                                                                                                                    " xr:uid="{00000000-0004-0000-3A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5:E13" evalError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2:K502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19.44140625" bestFit="1" customWidth="1"/>
    <col min="3" max="3" width="33.44140625" customWidth="1"/>
    <col min="4" max="4" width="8.6640625" bestFit="1" customWidth="1"/>
    <col min="5" max="5" width="8.44140625" bestFit="1" customWidth="1"/>
    <col min="6" max="6" width="20.33203125" customWidth="1"/>
    <col min="7" max="7" width="27" customWidth="1"/>
  </cols>
  <sheetData>
    <row r="2" spans="2:8" ht="15">
      <c r="B2" s="454" t="s">
        <v>518</v>
      </c>
      <c r="C2" s="454"/>
      <c r="D2" s="454"/>
      <c r="E2" s="454"/>
      <c r="F2" s="454"/>
      <c r="G2" s="454"/>
    </row>
    <row r="3" spans="2:8" ht="25.5" customHeight="1" thickBot="1">
      <c r="B3" s="456" t="s">
        <v>1537</v>
      </c>
      <c r="C3" s="456"/>
      <c r="D3" s="456"/>
      <c r="E3" s="456"/>
      <c r="F3" s="456"/>
      <c r="G3" s="456"/>
    </row>
    <row r="4" spans="2:8" ht="22.5" customHeight="1" thickTop="1" thickBot="1">
      <c r="B4" s="486" t="s">
        <v>591</v>
      </c>
      <c r="C4" s="469" t="s">
        <v>588</v>
      </c>
      <c r="D4" s="452" t="s">
        <v>1546</v>
      </c>
      <c r="E4" s="452"/>
      <c r="F4" s="469" t="s">
        <v>1538</v>
      </c>
      <c r="G4" s="469" t="s">
        <v>1539</v>
      </c>
    </row>
    <row r="5" spans="2:8" ht="31.5" customHeight="1" thickTop="1" thickBot="1">
      <c r="B5" s="493"/>
      <c r="C5" s="470"/>
      <c r="D5" s="343">
        <v>2023</v>
      </c>
      <c r="E5" s="343">
        <v>2024</v>
      </c>
      <c r="F5" s="470"/>
      <c r="G5" s="470"/>
    </row>
    <row r="6" spans="2:8" ht="14.4" thickTop="1" thickBot="1">
      <c r="B6" s="241">
        <v>10101</v>
      </c>
      <c r="C6" s="263" t="s">
        <v>592</v>
      </c>
      <c r="D6" s="385">
        <v>0</v>
      </c>
      <c r="E6" s="385">
        <v>0</v>
      </c>
      <c r="F6" s="385">
        <f>+D6+E6</f>
        <v>0</v>
      </c>
      <c r="G6" s="344">
        <f t="shared" ref="G6:G69" si="0">+F6/$F$496</f>
        <v>0</v>
      </c>
    </row>
    <row r="7" spans="2:8" ht="14.4" thickTop="1" thickBot="1">
      <c r="B7" s="241">
        <v>10102</v>
      </c>
      <c r="C7" s="263" t="s">
        <v>593</v>
      </c>
      <c r="D7" s="385">
        <v>1</v>
      </c>
      <c r="E7" s="385">
        <v>0</v>
      </c>
      <c r="F7" s="385">
        <f t="shared" ref="F7:F70" si="1">+D7+E7</f>
        <v>1</v>
      </c>
      <c r="G7" s="344">
        <f t="shared" si="0"/>
        <v>5.7006042640519895E-5</v>
      </c>
    </row>
    <row r="8" spans="2:8" ht="14.4" thickTop="1" thickBot="1">
      <c r="B8" s="241">
        <v>10103</v>
      </c>
      <c r="C8" s="263" t="s">
        <v>594</v>
      </c>
      <c r="D8" s="385">
        <v>0</v>
      </c>
      <c r="E8" s="385">
        <v>2</v>
      </c>
      <c r="F8" s="385">
        <f t="shared" si="1"/>
        <v>2</v>
      </c>
      <c r="G8" s="344">
        <f t="shared" si="0"/>
        <v>1.1401208528103979E-4</v>
      </c>
    </row>
    <row r="9" spans="2:8" ht="14.4" thickTop="1" thickBot="1">
      <c r="B9" s="241">
        <v>10104</v>
      </c>
      <c r="C9" s="263" t="s">
        <v>595</v>
      </c>
      <c r="D9" s="385">
        <v>0</v>
      </c>
      <c r="E9" s="385">
        <v>0</v>
      </c>
      <c r="F9" s="385">
        <f t="shared" si="1"/>
        <v>0</v>
      </c>
      <c r="G9" s="344">
        <f t="shared" si="0"/>
        <v>0</v>
      </c>
    </row>
    <row r="10" spans="2:8" ht="14.4" thickTop="1" thickBot="1">
      <c r="B10" s="241">
        <v>10105</v>
      </c>
      <c r="C10" s="263" t="s">
        <v>596</v>
      </c>
      <c r="D10" s="385">
        <v>1</v>
      </c>
      <c r="E10" s="385">
        <v>1</v>
      </c>
      <c r="F10" s="385">
        <f t="shared" si="1"/>
        <v>2</v>
      </c>
      <c r="G10" s="344">
        <f t="shared" si="0"/>
        <v>1.1401208528103979E-4</v>
      </c>
    </row>
    <row r="11" spans="2:8" ht="14.4" thickTop="1" thickBot="1">
      <c r="B11" s="241">
        <v>10106</v>
      </c>
      <c r="C11" s="263" t="s">
        <v>597</v>
      </c>
      <c r="D11" s="385">
        <v>0</v>
      </c>
      <c r="E11" s="385">
        <v>0</v>
      </c>
      <c r="F11" s="385">
        <f t="shared" si="1"/>
        <v>0</v>
      </c>
      <c r="G11" s="344">
        <f t="shared" si="0"/>
        <v>0</v>
      </c>
    </row>
    <row r="12" spans="2:8" ht="14.4" thickTop="1" thickBot="1">
      <c r="B12" s="241">
        <v>10107</v>
      </c>
      <c r="C12" s="263" t="s">
        <v>598</v>
      </c>
      <c r="D12" s="385">
        <v>0</v>
      </c>
      <c r="E12" s="385">
        <v>1</v>
      </c>
      <c r="F12" s="385">
        <f t="shared" si="1"/>
        <v>1</v>
      </c>
      <c r="G12" s="344">
        <f t="shared" si="0"/>
        <v>5.7006042640519895E-5</v>
      </c>
    </row>
    <row r="13" spans="2:8" ht="14.4" thickTop="1" thickBot="1">
      <c r="B13" s="241">
        <v>10108</v>
      </c>
      <c r="C13" s="263" t="s">
        <v>599</v>
      </c>
      <c r="D13" s="385">
        <v>0</v>
      </c>
      <c r="E13" s="385">
        <v>0</v>
      </c>
      <c r="F13" s="385">
        <f t="shared" si="1"/>
        <v>0</v>
      </c>
      <c r="G13" s="344">
        <f t="shared" si="0"/>
        <v>0</v>
      </c>
    </row>
    <row r="14" spans="2:8" ht="14.4" thickTop="1" thickBot="1">
      <c r="B14" s="241">
        <v>10109</v>
      </c>
      <c r="C14" s="263" t="s">
        <v>600</v>
      </c>
      <c r="D14" s="385">
        <v>10</v>
      </c>
      <c r="E14" s="385">
        <v>9</v>
      </c>
      <c r="F14" s="385">
        <f t="shared" si="1"/>
        <v>19</v>
      </c>
      <c r="G14" s="344">
        <f t="shared" si="0"/>
        <v>1.0831148101698781E-3</v>
      </c>
    </row>
    <row r="15" spans="2:8" ht="14.4" thickTop="1" thickBot="1">
      <c r="B15" s="241">
        <v>10110</v>
      </c>
      <c r="C15" s="263" t="s">
        <v>601</v>
      </c>
      <c r="D15" s="385">
        <v>19</v>
      </c>
      <c r="E15" s="385">
        <v>19</v>
      </c>
      <c r="F15" s="385">
        <f t="shared" si="1"/>
        <v>38</v>
      </c>
      <c r="G15" s="344">
        <f t="shared" si="0"/>
        <v>2.1662296203397561E-3</v>
      </c>
    </row>
    <row r="16" spans="2:8" ht="14.4" thickTop="1" thickBot="1">
      <c r="B16" s="241">
        <v>10111</v>
      </c>
      <c r="C16" s="263" t="s">
        <v>602</v>
      </c>
      <c r="D16" s="385">
        <v>75</v>
      </c>
      <c r="E16" s="385">
        <v>8</v>
      </c>
      <c r="F16" s="385">
        <f t="shared" si="1"/>
        <v>83</v>
      </c>
      <c r="G16" s="344">
        <f t="shared" si="0"/>
        <v>4.7315015391631516E-3</v>
      </c>
      <c r="H16" s="177"/>
    </row>
    <row r="17" spans="2:11" ht="14.4" thickTop="1" thickBot="1">
      <c r="B17" s="241">
        <v>10201</v>
      </c>
      <c r="C17" s="263" t="s">
        <v>17</v>
      </c>
      <c r="D17" s="385">
        <v>0</v>
      </c>
      <c r="E17" s="385">
        <v>0</v>
      </c>
      <c r="F17" s="385">
        <f t="shared" si="1"/>
        <v>0</v>
      </c>
      <c r="G17" s="344">
        <f t="shared" si="0"/>
        <v>0</v>
      </c>
    </row>
    <row r="18" spans="2:11" ht="14.4" thickTop="1" thickBot="1">
      <c r="B18" s="241">
        <v>10202</v>
      </c>
      <c r="C18" s="263" t="s">
        <v>603</v>
      </c>
      <c r="D18" s="385">
        <v>2</v>
      </c>
      <c r="E18" s="385">
        <v>1</v>
      </c>
      <c r="F18" s="385">
        <f t="shared" si="1"/>
        <v>3</v>
      </c>
      <c r="G18" s="344">
        <f t="shared" si="0"/>
        <v>1.7101812792155968E-4</v>
      </c>
    </row>
    <row r="19" spans="2:11" ht="14.4" thickTop="1" thickBot="1">
      <c r="B19" s="241">
        <v>10203</v>
      </c>
      <c r="C19" s="263" t="s">
        <v>18</v>
      </c>
      <c r="D19" s="385">
        <v>0</v>
      </c>
      <c r="E19" s="385">
        <v>0</v>
      </c>
      <c r="F19" s="385">
        <f t="shared" si="1"/>
        <v>0</v>
      </c>
      <c r="G19" s="344">
        <f t="shared" si="0"/>
        <v>0</v>
      </c>
    </row>
    <row r="20" spans="2:11" ht="14.4" thickTop="1" thickBot="1">
      <c r="B20" s="241">
        <v>10301</v>
      </c>
      <c r="C20" s="263" t="s">
        <v>19</v>
      </c>
      <c r="D20" s="385">
        <v>8</v>
      </c>
      <c r="E20" s="385">
        <v>9</v>
      </c>
      <c r="F20" s="385">
        <f t="shared" si="1"/>
        <v>17</v>
      </c>
      <c r="G20" s="344">
        <f t="shared" si="0"/>
        <v>9.691027248888382E-4</v>
      </c>
    </row>
    <row r="21" spans="2:11" ht="14.4" thickTop="1" thickBot="1">
      <c r="B21" s="241">
        <v>10302</v>
      </c>
      <c r="C21" s="263" t="s">
        <v>604</v>
      </c>
      <c r="D21" s="385">
        <v>8</v>
      </c>
      <c r="E21" s="385">
        <v>7</v>
      </c>
      <c r="F21" s="385">
        <f t="shared" si="1"/>
        <v>15</v>
      </c>
      <c r="G21" s="344">
        <f t="shared" si="0"/>
        <v>8.5509063960779845E-4</v>
      </c>
    </row>
    <row r="22" spans="2:11" ht="14.4" thickTop="1" thickBot="1">
      <c r="B22" s="241">
        <v>10303</v>
      </c>
      <c r="C22" s="263" t="s">
        <v>605</v>
      </c>
      <c r="D22" s="385">
        <v>2</v>
      </c>
      <c r="E22" s="385">
        <v>2</v>
      </c>
      <c r="F22" s="385">
        <f t="shared" si="1"/>
        <v>4</v>
      </c>
      <c r="G22" s="344">
        <f t="shared" si="0"/>
        <v>2.2802417056207958E-4</v>
      </c>
    </row>
    <row r="23" spans="2:11" ht="14.4" thickTop="1" thickBot="1">
      <c r="B23" s="241">
        <v>10304</v>
      </c>
      <c r="C23" s="263" t="s">
        <v>606</v>
      </c>
      <c r="D23" s="385">
        <v>1</v>
      </c>
      <c r="E23" s="385">
        <v>3</v>
      </c>
      <c r="F23" s="385">
        <f t="shared" si="1"/>
        <v>4</v>
      </c>
      <c r="G23" s="344">
        <f t="shared" si="0"/>
        <v>2.2802417056207958E-4</v>
      </c>
    </row>
    <row r="24" spans="2:11" ht="14.4" thickTop="1" thickBot="1">
      <c r="B24" s="241">
        <v>10305</v>
      </c>
      <c r="C24" s="263" t="s">
        <v>603</v>
      </c>
      <c r="D24" s="385">
        <v>0</v>
      </c>
      <c r="E24" s="385">
        <v>0</v>
      </c>
      <c r="F24" s="385">
        <f t="shared" si="1"/>
        <v>0</v>
      </c>
      <c r="G24" s="344">
        <f t="shared" si="0"/>
        <v>0</v>
      </c>
    </row>
    <row r="25" spans="2:11" ht="14.4" thickTop="1" thickBot="1">
      <c r="B25" s="241">
        <v>10306</v>
      </c>
      <c r="C25" s="263" t="s">
        <v>607</v>
      </c>
      <c r="D25" s="385">
        <v>8</v>
      </c>
      <c r="E25" s="385">
        <v>6</v>
      </c>
      <c r="F25" s="385">
        <f t="shared" si="1"/>
        <v>14</v>
      </c>
      <c r="G25" s="344">
        <f t="shared" si="0"/>
        <v>7.9808459696727857E-4</v>
      </c>
    </row>
    <row r="26" spans="2:11" ht="14.4" thickTop="1" thickBot="1">
      <c r="B26" s="241">
        <v>10307</v>
      </c>
      <c r="C26" s="263" t="s">
        <v>608</v>
      </c>
      <c r="D26" s="385">
        <v>2</v>
      </c>
      <c r="E26" s="385">
        <v>8</v>
      </c>
      <c r="F26" s="385">
        <f t="shared" si="1"/>
        <v>10</v>
      </c>
      <c r="G26" s="344">
        <f t="shared" si="0"/>
        <v>5.7006042640519896E-4</v>
      </c>
    </row>
    <row r="27" spans="2:11" ht="14.4" thickTop="1" thickBot="1">
      <c r="B27" s="241">
        <v>10308</v>
      </c>
      <c r="C27" s="263" t="s">
        <v>609</v>
      </c>
      <c r="D27" s="385">
        <v>12</v>
      </c>
      <c r="E27" s="385">
        <v>6</v>
      </c>
      <c r="F27" s="385">
        <f t="shared" si="1"/>
        <v>18</v>
      </c>
      <c r="G27" s="344">
        <f t="shared" si="0"/>
        <v>1.0261087675293582E-3</v>
      </c>
    </row>
    <row r="28" spans="2:11" ht="14.4" thickTop="1" thickBot="1">
      <c r="B28" s="241">
        <v>10309</v>
      </c>
      <c r="C28" s="263" t="s">
        <v>610</v>
      </c>
      <c r="D28" s="385">
        <v>7</v>
      </c>
      <c r="E28" s="385">
        <v>2</v>
      </c>
      <c r="F28" s="385">
        <f t="shared" si="1"/>
        <v>9</v>
      </c>
      <c r="G28" s="344">
        <f t="shared" si="0"/>
        <v>5.1305438376467909E-4</v>
      </c>
      <c r="I28" s="177"/>
      <c r="J28" s="177"/>
      <c r="K28" s="177"/>
    </row>
    <row r="29" spans="2:11" ht="14.4" thickTop="1" thickBot="1">
      <c r="B29" s="241">
        <v>10310</v>
      </c>
      <c r="C29" s="263" t="s">
        <v>611</v>
      </c>
      <c r="D29" s="385">
        <v>3</v>
      </c>
      <c r="E29" s="385">
        <v>3</v>
      </c>
      <c r="F29" s="385">
        <f t="shared" si="1"/>
        <v>6</v>
      </c>
      <c r="G29" s="344">
        <f t="shared" si="0"/>
        <v>3.4203625584311936E-4</v>
      </c>
    </row>
    <row r="30" spans="2:11" ht="14.4" thickTop="1" thickBot="1">
      <c r="B30" s="241">
        <v>10311</v>
      </c>
      <c r="C30" s="263" t="s">
        <v>612</v>
      </c>
      <c r="D30" s="385">
        <v>0</v>
      </c>
      <c r="E30" s="385">
        <v>9</v>
      </c>
      <c r="F30" s="385">
        <f t="shared" si="1"/>
        <v>9</v>
      </c>
      <c r="G30" s="344">
        <f t="shared" si="0"/>
        <v>5.1305438376467909E-4</v>
      </c>
    </row>
    <row r="31" spans="2:11" ht="14.4" thickTop="1" thickBot="1">
      <c r="B31" s="241">
        <v>10312</v>
      </c>
      <c r="C31" s="263" t="s">
        <v>613</v>
      </c>
      <c r="D31" s="385">
        <v>2</v>
      </c>
      <c r="E31" s="385">
        <v>0</v>
      </c>
      <c r="F31" s="385">
        <f t="shared" si="1"/>
        <v>2</v>
      </c>
      <c r="G31" s="344">
        <f t="shared" si="0"/>
        <v>1.1401208528103979E-4</v>
      </c>
    </row>
    <row r="32" spans="2:11" ht="14.4" thickTop="1" thickBot="1">
      <c r="B32" s="241">
        <v>10313</v>
      </c>
      <c r="C32" s="263" t="s">
        <v>614</v>
      </c>
      <c r="D32" s="385">
        <v>158</v>
      </c>
      <c r="E32" s="385">
        <v>9</v>
      </c>
      <c r="F32" s="385">
        <f t="shared" si="1"/>
        <v>167</v>
      </c>
      <c r="G32" s="344">
        <f t="shared" si="0"/>
        <v>9.5200091209668228E-3</v>
      </c>
    </row>
    <row r="33" spans="2:7" ht="14.4" thickTop="1" thickBot="1">
      <c r="B33" s="241">
        <v>10401</v>
      </c>
      <c r="C33" s="263" t="s">
        <v>615</v>
      </c>
      <c r="D33" s="385">
        <v>9</v>
      </c>
      <c r="E33" s="385">
        <v>10</v>
      </c>
      <c r="F33" s="385">
        <f t="shared" si="1"/>
        <v>19</v>
      </c>
      <c r="G33" s="344">
        <f t="shared" si="0"/>
        <v>1.0831148101698781E-3</v>
      </c>
    </row>
    <row r="34" spans="2:7" ht="14.4" thickTop="1" thickBot="1">
      <c r="B34" s="241">
        <v>10402</v>
      </c>
      <c r="C34" s="263" t="s">
        <v>616</v>
      </c>
      <c r="D34" s="385">
        <v>7</v>
      </c>
      <c r="E34" s="385">
        <v>19</v>
      </c>
      <c r="F34" s="385">
        <f t="shared" si="1"/>
        <v>26</v>
      </c>
      <c r="G34" s="344">
        <f t="shared" si="0"/>
        <v>1.4821571086535172E-3</v>
      </c>
    </row>
    <row r="35" spans="2:7" ht="14.4" thickTop="1" thickBot="1">
      <c r="B35" s="241">
        <v>10403</v>
      </c>
      <c r="C35" s="263" t="s">
        <v>617</v>
      </c>
      <c r="D35" s="385">
        <v>5</v>
      </c>
      <c r="E35" s="385">
        <v>6</v>
      </c>
      <c r="F35" s="385">
        <f t="shared" si="1"/>
        <v>11</v>
      </c>
      <c r="G35" s="344">
        <f t="shared" si="0"/>
        <v>6.2706646904571884E-4</v>
      </c>
    </row>
    <row r="36" spans="2:7" ht="14.4" thickTop="1" thickBot="1">
      <c r="B36" s="241">
        <v>10404</v>
      </c>
      <c r="C36" s="263" t="s">
        <v>618</v>
      </c>
      <c r="D36" s="385">
        <v>3</v>
      </c>
      <c r="E36" s="385">
        <v>2</v>
      </c>
      <c r="F36" s="385">
        <f t="shared" si="1"/>
        <v>5</v>
      </c>
      <c r="G36" s="344">
        <f t="shared" si="0"/>
        <v>2.8503021320259948E-4</v>
      </c>
    </row>
    <row r="37" spans="2:7" ht="14.4" thickTop="1" thickBot="1">
      <c r="B37" s="241">
        <v>10405</v>
      </c>
      <c r="C37" s="263" t="s">
        <v>18</v>
      </c>
      <c r="D37" s="385">
        <v>2</v>
      </c>
      <c r="E37" s="385">
        <v>4</v>
      </c>
      <c r="F37" s="385">
        <f t="shared" si="1"/>
        <v>6</v>
      </c>
      <c r="G37" s="344">
        <f t="shared" si="0"/>
        <v>3.4203625584311936E-4</v>
      </c>
    </row>
    <row r="38" spans="2:7" ht="14.4" thickTop="1" thickBot="1">
      <c r="B38" s="241">
        <v>10406</v>
      </c>
      <c r="C38" s="263" t="s">
        <v>619</v>
      </c>
      <c r="D38" s="385">
        <v>4</v>
      </c>
      <c r="E38" s="385">
        <v>4</v>
      </c>
      <c r="F38" s="385">
        <f t="shared" si="1"/>
        <v>8</v>
      </c>
      <c r="G38" s="344">
        <f t="shared" si="0"/>
        <v>4.5604834112415916E-4</v>
      </c>
    </row>
    <row r="39" spans="2:7" ht="14.4" thickTop="1" thickBot="1">
      <c r="B39" s="241">
        <v>10407</v>
      </c>
      <c r="C39" s="263" t="s">
        <v>620</v>
      </c>
      <c r="D39" s="385">
        <v>1</v>
      </c>
      <c r="E39" s="385">
        <v>1</v>
      </c>
      <c r="F39" s="385">
        <f t="shared" si="1"/>
        <v>2</v>
      </c>
      <c r="G39" s="344">
        <f t="shared" si="0"/>
        <v>1.1401208528103979E-4</v>
      </c>
    </row>
    <row r="40" spans="2:7" ht="14.4" thickTop="1" thickBot="1">
      <c r="B40" s="241">
        <v>10408</v>
      </c>
      <c r="C40" s="263" t="s">
        <v>603</v>
      </c>
      <c r="D40" s="385">
        <v>5</v>
      </c>
      <c r="E40" s="385">
        <v>5</v>
      </c>
      <c r="F40" s="385">
        <f t="shared" si="1"/>
        <v>10</v>
      </c>
      <c r="G40" s="344">
        <f t="shared" si="0"/>
        <v>5.7006042640519896E-4</v>
      </c>
    </row>
    <row r="41" spans="2:7" ht="14.4" thickTop="1" thickBot="1">
      <c r="B41" s="241">
        <v>10409</v>
      </c>
      <c r="C41" s="263" t="s">
        <v>621</v>
      </c>
      <c r="D41" s="385">
        <v>6</v>
      </c>
      <c r="E41" s="385">
        <v>3</v>
      </c>
      <c r="F41" s="385">
        <f t="shared" si="1"/>
        <v>9</v>
      </c>
      <c r="G41" s="344">
        <f t="shared" si="0"/>
        <v>5.1305438376467909E-4</v>
      </c>
    </row>
    <row r="42" spans="2:7" ht="14.4" thickTop="1" thickBot="1">
      <c r="B42" s="241">
        <v>10501</v>
      </c>
      <c r="C42" s="263" t="s">
        <v>622</v>
      </c>
      <c r="D42" s="385">
        <v>19</v>
      </c>
      <c r="E42" s="385">
        <v>21</v>
      </c>
      <c r="F42" s="385">
        <f t="shared" si="1"/>
        <v>40</v>
      </c>
      <c r="G42" s="344">
        <f t="shared" si="0"/>
        <v>2.2802417056207959E-3</v>
      </c>
    </row>
    <row r="43" spans="2:7" ht="14.4" thickTop="1" thickBot="1">
      <c r="B43" s="241">
        <v>10502</v>
      </c>
      <c r="C43" s="263" t="s">
        <v>623</v>
      </c>
      <c r="D43" s="385">
        <v>5</v>
      </c>
      <c r="E43" s="385">
        <v>12</v>
      </c>
      <c r="F43" s="385">
        <f t="shared" si="1"/>
        <v>17</v>
      </c>
      <c r="G43" s="344">
        <f t="shared" si="0"/>
        <v>9.691027248888382E-4</v>
      </c>
    </row>
    <row r="44" spans="2:7" ht="14.4" thickTop="1" thickBot="1">
      <c r="B44" s="241">
        <v>10503</v>
      </c>
      <c r="C44" s="263" t="s">
        <v>52</v>
      </c>
      <c r="D44" s="385">
        <v>4</v>
      </c>
      <c r="E44" s="385">
        <v>3</v>
      </c>
      <c r="F44" s="385">
        <f t="shared" si="1"/>
        <v>7</v>
      </c>
      <c r="G44" s="344">
        <f t="shared" si="0"/>
        <v>3.9904229848363929E-4</v>
      </c>
    </row>
    <row r="45" spans="2:7" ht="14.4" thickTop="1" thickBot="1">
      <c r="B45" s="241">
        <v>10601</v>
      </c>
      <c r="C45" s="263" t="s">
        <v>20</v>
      </c>
      <c r="D45" s="385">
        <v>6</v>
      </c>
      <c r="E45" s="385">
        <v>5</v>
      </c>
      <c r="F45" s="385">
        <f t="shared" si="1"/>
        <v>11</v>
      </c>
      <c r="G45" s="344">
        <f t="shared" si="0"/>
        <v>6.2706646904571884E-4</v>
      </c>
    </row>
    <row r="46" spans="2:7" ht="14.4" thickTop="1" thickBot="1">
      <c r="B46" s="241">
        <v>10602</v>
      </c>
      <c r="C46" s="263" t="s">
        <v>624</v>
      </c>
      <c r="D46" s="385">
        <v>0</v>
      </c>
      <c r="E46" s="385">
        <v>4</v>
      </c>
      <c r="F46" s="385">
        <f t="shared" si="1"/>
        <v>4</v>
      </c>
      <c r="G46" s="344">
        <f t="shared" si="0"/>
        <v>2.2802417056207958E-4</v>
      </c>
    </row>
    <row r="47" spans="2:7" ht="14.4" thickTop="1" thickBot="1">
      <c r="B47" s="241">
        <v>10603</v>
      </c>
      <c r="C47" s="263" t="s">
        <v>625</v>
      </c>
      <c r="D47" s="385">
        <v>15</v>
      </c>
      <c r="E47" s="385">
        <v>13</v>
      </c>
      <c r="F47" s="385">
        <f t="shared" si="1"/>
        <v>28</v>
      </c>
      <c r="G47" s="344">
        <f t="shared" si="0"/>
        <v>1.5961691939345571E-3</v>
      </c>
    </row>
    <row r="48" spans="2:7" ht="14.4" thickTop="1" thickBot="1">
      <c r="B48" s="241">
        <v>10604</v>
      </c>
      <c r="C48" s="263" t="s">
        <v>626</v>
      </c>
      <c r="D48" s="385">
        <v>16</v>
      </c>
      <c r="E48" s="385">
        <v>26</v>
      </c>
      <c r="F48" s="385">
        <f t="shared" si="1"/>
        <v>42</v>
      </c>
      <c r="G48" s="344">
        <f t="shared" si="0"/>
        <v>2.3942537909018356E-3</v>
      </c>
    </row>
    <row r="49" spans="2:7" ht="14.4" thickTop="1" thickBot="1">
      <c r="B49" s="241">
        <v>10605</v>
      </c>
      <c r="C49" s="263" t="s">
        <v>627</v>
      </c>
      <c r="D49" s="385">
        <v>9</v>
      </c>
      <c r="E49" s="385">
        <v>15</v>
      </c>
      <c r="F49" s="385">
        <f t="shared" si="1"/>
        <v>24</v>
      </c>
      <c r="G49" s="344">
        <f t="shared" si="0"/>
        <v>1.3681450233724774E-3</v>
      </c>
    </row>
    <row r="50" spans="2:7" ht="14.4" thickTop="1" thickBot="1">
      <c r="B50" s="241">
        <v>10606</v>
      </c>
      <c r="C50" s="263" t="s">
        <v>628</v>
      </c>
      <c r="D50" s="385">
        <v>0</v>
      </c>
      <c r="E50" s="385">
        <v>2</v>
      </c>
      <c r="F50" s="385">
        <f t="shared" si="1"/>
        <v>2</v>
      </c>
      <c r="G50" s="344">
        <f t="shared" si="0"/>
        <v>1.1401208528103979E-4</v>
      </c>
    </row>
    <row r="51" spans="2:7" ht="14.4" thickTop="1" thickBot="1">
      <c r="B51" s="241">
        <v>10607</v>
      </c>
      <c r="C51" s="263" t="s">
        <v>629</v>
      </c>
      <c r="D51" s="385">
        <v>1</v>
      </c>
      <c r="E51" s="385">
        <v>4</v>
      </c>
      <c r="F51" s="385">
        <f t="shared" si="1"/>
        <v>5</v>
      </c>
      <c r="G51" s="344">
        <f t="shared" si="0"/>
        <v>2.8503021320259948E-4</v>
      </c>
    </row>
    <row r="52" spans="2:7" ht="14.4" thickTop="1" thickBot="1">
      <c r="B52" s="241">
        <v>10701</v>
      </c>
      <c r="C52" s="263" t="s">
        <v>630</v>
      </c>
      <c r="D52" s="385">
        <v>1</v>
      </c>
      <c r="E52" s="385">
        <v>7</v>
      </c>
      <c r="F52" s="385">
        <f t="shared" si="1"/>
        <v>8</v>
      </c>
      <c r="G52" s="344">
        <f t="shared" si="0"/>
        <v>4.5604834112415916E-4</v>
      </c>
    </row>
    <row r="53" spans="2:7" ht="14.4" thickTop="1" thickBot="1">
      <c r="B53" s="241">
        <v>10702</v>
      </c>
      <c r="C53" s="263" t="s">
        <v>631</v>
      </c>
      <c r="D53" s="385">
        <v>2</v>
      </c>
      <c r="E53" s="385">
        <v>4</v>
      </c>
      <c r="F53" s="385">
        <f t="shared" si="1"/>
        <v>6</v>
      </c>
      <c r="G53" s="344">
        <f t="shared" si="0"/>
        <v>3.4203625584311936E-4</v>
      </c>
    </row>
    <row r="54" spans="2:7" ht="14.4" thickTop="1" thickBot="1">
      <c r="B54" s="241">
        <v>10703</v>
      </c>
      <c r="C54" s="263" t="s">
        <v>632</v>
      </c>
      <c r="D54" s="385">
        <v>8</v>
      </c>
      <c r="E54" s="385">
        <v>18</v>
      </c>
      <c r="F54" s="385">
        <f t="shared" si="1"/>
        <v>26</v>
      </c>
      <c r="G54" s="344">
        <f t="shared" si="0"/>
        <v>1.4821571086535172E-3</v>
      </c>
    </row>
    <row r="55" spans="2:7" ht="14.4" thickTop="1" thickBot="1">
      <c r="B55" s="241">
        <v>10704</v>
      </c>
      <c r="C55" s="263" t="s">
        <v>633</v>
      </c>
      <c r="D55" s="385">
        <v>1</v>
      </c>
      <c r="E55" s="385">
        <v>1</v>
      </c>
      <c r="F55" s="385">
        <f t="shared" si="1"/>
        <v>2</v>
      </c>
      <c r="G55" s="344">
        <f t="shared" si="0"/>
        <v>1.1401208528103979E-4</v>
      </c>
    </row>
    <row r="56" spans="2:7" ht="14.4" thickTop="1" thickBot="1">
      <c r="B56" s="241">
        <v>10705</v>
      </c>
      <c r="C56" s="263" t="s">
        <v>634</v>
      </c>
      <c r="D56" s="385">
        <v>3</v>
      </c>
      <c r="E56" s="385">
        <v>4</v>
      </c>
      <c r="F56" s="385">
        <f t="shared" si="1"/>
        <v>7</v>
      </c>
      <c r="G56" s="344">
        <f t="shared" si="0"/>
        <v>3.9904229848363929E-4</v>
      </c>
    </row>
    <row r="57" spans="2:7" ht="14.4" thickTop="1" thickBot="1">
      <c r="B57" s="241">
        <v>10706</v>
      </c>
      <c r="C57" s="263" t="s">
        <v>635</v>
      </c>
      <c r="D57" s="385">
        <v>1</v>
      </c>
      <c r="E57" s="385">
        <v>0</v>
      </c>
      <c r="F57" s="385">
        <f t="shared" si="1"/>
        <v>1</v>
      </c>
      <c r="G57" s="344">
        <f t="shared" si="0"/>
        <v>5.7006042640519895E-5</v>
      </c>
    </row>
    <row r="58" spans="2:7" ht="14.4" thickTop="1" thickBot="1">
      <c r="B58" s="241">
        <v>10707</v>
      </c>
      <c r="C58" s="263" t="s">
        <v>636</v>
      </c>
      <c r="D58" s="385">
        <v>0</v>
      </c>
      <c r="E58" s="385">
        <v>0</v>
      </c>
      <c r="F58" s="385">
        <f t="shared" si="1"/>
        <v>0</v>
      </c>
      <c r="G58" s="344">
        <f t="shared" si="0"/>
        <v>0</v>
      </c>
    </row>
    <row r="59" spans="2:7" ht="14.4" thickTop="1" thickBot="1">
      <c r="B59" s="241">
        <v>10801</v>
      </c>
      <c r="C59" s="263" t="s">
        <v>637</v>
      </c>
      <c r="D59" s="385">
        <v>0</v>
      </c>
      <c r="E59" s="385">
        <v>64</v>
      </c>
      <c r="F59" s="385">
        <f t="shared" si="1"/>
        <v>64</v>
      </c>
      <c r="G59" s="344">
        <f t="shared" si="0"/>
        <v>3.6483867289932733E-3</v>
      </c>
    </row>
    <row r="60" spans="2:7" ht="14.4" thickTop="1" thickBot="1">
      <c r="B60" s="241">
        <v>10802</v>
      </c>
      <c r="C60" s="263" t="s">
        <v>638</v>
      </c>
      <c r="D60" s="385">
        <v>0</v>
      </c>
      <c r="E60" s="385">
        <v>0</v>
      </c>
      <c r="F60" s="385">
        <f t="shared" si="1"/>
        <v>0</v>
      </c>
      <c r="G60" s="344">
        <f t="shared" si="0"/>
        <v>0</v>
      </c>
    </row>
    <row r="61" spans="2:7" ht="14.4" thickTop="1" thickBot="1">
      <c r="B61" s="241">
        <v>10803</v>
      </c>
      <c r="C61" s="263" t="s">
        <v>639</v>
      </c>
      <c r="D61" s="385">
        <v>4</v>
      </c>
      <c r="E61" s="385">
        <v>3</v>
      </c>
      <c r="F61" s="385">
        <f t="shared" si="1"/>
        <v>7</v>
      </c>
      <c r="G61" s="344">
        <f t="shared" si="0"/>
        <v>3.9904229848363929E-4</v>
      </c>
    </row>
    <row r="62" spans="2:7" ht="14.4" thickTop="1" thickBot="1">
      <c r="B62" s="241">
        <v>10804</v>
      </c>
      <c r="C62" s="263" t="s">
        <v>640</v>
      </c>
      <c r="D62" s="385">
        <v>1</v>
      </c>
      <c r="E62" s="385">
        <v>4</v>
      </c>
      <c r="F62" s="385">
        <f t="shared" si="1"/>
        <v>5</v>
      </c>
      <c r="G62" s="344">
        <f t="shared" si="0"/>
        <v>2.8503021320259948E-4</v>
      </c>
    </row>
    <row r="63" spans="2:7" ht="14.4" thickTop="1" thickBot="1">
      <c r="B63" s="241">
        <v>10805</v>
      </c>
      <c r="C63" s="263" t="s">
        <v>641</v>
      </c>
      <c r="D63" s="385">
        <v>10</v>
      </c>
      <c r="E63" s="385">
        <v>12</v>
      </c>
      <c r="F63" s="385">
        <f t="shared" si="1"/>
        <v>22</v>
      </c>
      <c r="G63" s="344">
        <f t="shared" si="0"/>
        <v>1.2541329380914377E-3</v>
      </c>
    </row>
    <row r="64" spans="2:7" ht="14.4" thickTop="1" thickBot="1">
      <c r="B64" s="241">
        <v>10806</v>
      </c>
      <c r="C64" s="263" t="s">
        <v>642</v>
      </c>
      <c r="D64" s="385">
        <v>0</v>
      </c>
      <c r="E64" s="385">
        <v>0</v>
      </c>
      <c r="F64" s="385">
        <f t="shared" si="1"/>
        <v>0</v>
      </c>
      <c r="G64" s="344">
        <f t="shared" si="0"/>
        <v>0</v>
      </c>
    </row>
    <row r="65" spans="2:8" ht="14.4" thickTop="1" thickBot="1">
      <c r="B65" s="241">
        <v>10807</v>
      </c>
      <c r="C65" s="263" t="s">
        <v>643</v>
      </c>
      <c r="D65" s="385">
        <v>12</v>
      </c>
      <c r="E65" s="385">
        <v>88</v>
      </c>
      <c r="F65" s="385">
        <f t="shared" si="1"/>
        <v>100</v>
      </c>
      <c r="G65" s="344">
        <f t="shared" si="0"/>
        <v>5.7006042640519892E-3</v>
      </c>
    </row>
    <row r="66" spans="2:8" ht="14.4" thickTop="1" thickBot="1">
      <c r="B66" s="241">
        <v>10901</v>
      </c>
      <c r="C66" s="263" t="s">
        <v>23</v>
      </c>
      <c r="D66" s="385">
        <v>0</v>
      </c>
      <c r="E66" s="385">
        <v>0</v>
      </c>
      <c r="F66" s="385">
        <f t="shared" si="1"/>
        <v>0</v>
      </c>
      <c r="G66" s="344">
        <f t="shared" si="0"/>
        <v>0</v>
      </c>
    </row>
    <row r="67" spans="2:8" ht="14.4" thickTop="1" thickBot="1">
      <c r="B67" s="241">
        <v>10902</v>
      </c>
      <c r="C67" s="263" t="s">
        <v>644</v>
      </c>
      <c r="D67" s="385">
        <v>0</v>
      </c>
      <c r="E67" s="385">
        <v>0</v>
      </c>
      <c r="F67" s="385">
        <f t="shared" si="1"/>
        <v>0</v>
      </c>
      <c r="G67" s="344">
        <f t="shared" si="0"/>
        <v>0</v>
      </c>
    </row>
    <row r="68" spans="2:8" ht="14.4" thickTop="1" thickBot="1">
      <c r="B68" s="241">
        <v>10903</v>
      </c>
      <c r="C68" s="263" t="s">
        <v>645</v>
      </c>
      <c r="D68" s="385">
        <v>0</v>
      </c>
      <c r="E68" s="385">
        <v>1</v>
      </c>
      <c r="F68" s="385">
        <f t="shared" si="1"/>
        <v>1</v>
      </c>
      <c r="G68" s="344">
        <f t="shared" si="0"/>
        <v>5.7006042640519895E-5</v>
      </c>
    </row>
    <row r="69" spans="2:8" ht="14.4" thickTop="1" thickBot="1">
      <c r="B69" s="241">
        <v>10904</v>
      </c>
      <c r="C69" s="263" t="s">
        <v>598</v>
      </c>
      <c r="D69" s="385">
        <v>0</v>
      </c>
      <c r="E69" s="385">
        <v>0</v>
      </c>
      <c r="F69" s="385">
        <f t="shared" si="1"/>
        <v>0</v>
      </c>
      <c r="G69" s="344">
        <f t="shared" si="0"/>
        <v>0</v>
      </c>
    </row>
    <row r="70" spans="2:8" ht="14.4" thickTop="1" thickBot="1">
      <c r="B70" s="241">
        <v>10905</v>
      </c>
      <c r="C70" s="263" t="s">
        <v>646</v>
      </c>
      <c r="D70" s="385">
        <v>0</v>
      </c>
      <c r="E70" s="385">
        <v>0</v>
      </c>
      <c r="F70" s="385">
        <f t="shared" si="1"/>
        <v>0</v>
      </c>
      <c r="G70" s="344">
        <f t="shared" ref="G70:G133" si="2">+F70/$F$496</f>
        <v>0</v>
      </c>
    </row>
    <row r="71" spans="2:8" ht="14.4" thickTop="1" thickBot="1">
      <c r="B71" s="241">
        <v>10906</v>
      </c>
      <c r="C71" s="263" t="s">
        <v>647</v>
      </c>
      <c r="D71" s="385">
        <v>0</v>
      </c>
      <c r="E71" s="385">
        <v>0</v>
      </c>
      <c r="F71" s="385">
        <f t="shared" ref="F71:F134" si="3">+D71+E71</f>
        <v>0</v>
      </c>
      <c r="G71" s="344">
        <f t="shared" si="2"/>
        <v>0</v>
      </c>
      <c r="H71" s="177"/>
    </row>
    <row r="72" spans="2:8" ht="14.4" thickTop="1" thickBot="1">
      <c r="B72" s="241">
        <v>11001</v>
      </c>
      <c r="C72" s="263" t="s">
        <v>24</v>
      </c>
      <c r="D72" s="385">
        <v>4</v>
      </c>
      <c r="E72" s="385">
        <v>6</v>
      </c>
      <c r="F72" s="385">
        <f t="shared" si="3"/>
        <v>10</v>
      </c>
      <c r="G72" s="344">
        <f t="shared" si="2"/>
        <v>5.7006042640519896E-4</v>
      </c>
    </row>
    <row r="73" spans="2:8" ht="14.4" thickTop="1" thickBot="1">
      <c r="B73" s="241">
        <v>11002</v>
      </c>
      <c r="C73" s="263" t="s">
        <v>648</v>
      </c>
      <c r="D73" s="385">
        <v>2</v>
      </c>
      <c r="E73" s="385">
        <v>2</v>
      </c>
      <c r="F73" s="385">
        <f t="shared" si="3"/>
        <v>4</v>
      </c>
      <c r="G73" s="344">
        <f t="shared" si="2"/>
        <v>2.2802417056207958E-4</v>
      </c>
    </row>
    <row r="74" spans="2:8" ht="14.4" thickTop="1" thickBot="1">
      <c r="B74" s="241">
        <v>11003</v>
      </c>
      <c r="C74" s="263" t="s">
        <v>603</v>
      </c>
      <c r="D74" s="385">
        <v>1</v>
      </c>
      <c r="E74" s="385">
        <v>0</v>
      </c>
      <c r="F74" s="385">
        <f t="shared" si="3"/>
        <v>1</v>
      </c>
      <c r="G74" s="344">
        <f t="shared" si="2"/>
        <v>5.7006042640519895E-5</v>
      </c>
    </row>
    <row r="75" spans="2:8" ht="14.4" thickTop="1" thickBot="1">
      <c r="B75" s="241">
        <v>11004</v>
      </c>
      <c r="C75" s="263" t="s">
        <v>649</v>
      </c>
      <c r="D75" s="385">
        <v>0</v>
      </c>
      <c r="E75" s="385">
        <v>5</v>
      </c>
      <c r="F75" s="385">
        <f t="shared" si="3"/>
        <v>5</v>
      </c>
      <c r="G75" s="344">
        <f t="shared" si="2"/>
        <v>2.8503021320259948E-4</v>
      </c>
    </row>
    <row r="76" spans="2:8" ht="14.4" thickTop="1" thickBot="1">
      <c r="B76" s="241">
        <v>11005</v>
      </c>
      <c r="C76" s="263" t="s">
        <v>650</v>
      </c>
      <c r="D76" s="385">
        <v>46</v>
      </c>
      <c r="E76" s="385">
        <v>28</v>
      </c>
      <c r="F76" s="385">
        <f t="shared" si="3"/>
        <v>74</v>
      </c>
      <c r="G76" s="344">
        <f t="shared" si="2"/>
        <v>4.218447155398472E-3</v>
      </c>
    </row>
    <row r="77" spans="2:8" ht="14.4" thickTop="1" thickBot="1">
      <c r="B77" s="241">
        <v>11101</v>
      </c>
      <c r="C77" s="263" t="s">
        <v>63</v>
      </c>
      <c r="D77" s="385">
        <v>2</v>
      </c>
      <c r="E77" s="385">
        <v>2</v>
      </c>
      <c r="F77" s="385">
        <f t="shared" si="3"/>
        <v>4</v>
      </c>
      <c r="G77" s="344">
        <f t="shared" si="2"/>
        <v>2.2802417056207958E-4</v>
      </c>
    </row>
    <row r="78" spans="2:8" ht="14.4" thickTop="1" thickBot="1">
      <c r="B78" s="241">
        <v>11102</v>
      </c>
      <c r="C78" s="263" t="s">
        <v>18</v>
      </c>
      <c r="D78" s="385">
        <v>0</v>
      </c>
      <c r="E78" s="385">
        <v>1</v>
      </c>
      <c r="F78" s="385">
        <f t="shared" si="3"/>
        <v>1</v>
      </c>
      <c r="G78" s="344">
        <f t="shared" si="2"/>
        <v>5.7006042640519895E-5</v>
      </c>
    </row>
    <row r="79" spans="2:8" ht="14.4" thickTop="1" thickBot="1">
      <c r="B79" s="241">
        <v>11103</v>
      </c>
      <c r="C79" s="263" t="s">
        <v>651</v>
      </c>
      <c r="D79" s="385">
        <v>2</v>
      </c>
      <c r="E79" s="385">
        <v>1</v>
      </c>
      <c r="F79" s="385">
        <f t="shared" si="3"/>
        <v>3</v>
      </c>
      <c r="G79" s="344">
        <f t="shared" si="2"/>
        <v>1.7101812792155968E-4</v>
      </c>
    </row>
    <row r="80" spans="2:8" ht="14.4" thickTop="1" thickBot="1">
      <c r="B80" s="241">
        <v>11104</v>
      </c>
      <c r="C80" s="263" t="s">
        <v>652</v>
      </c>
      <c r="D80" s="385">
        <v>6</v>
      </c>
      <c r="E80" s="385">
        <v>4</v>
      </c>
      <c r="F80" s="385">
        <f t="shared" si="3"/>
        <v>10</v>
      </c>
      <c r="G80" s="344">
        <f t="shared" si="2"/>
        <v>5.7006042640519896E-4</v>
      </c>
    </row>
    <row r="81" spans="2:7" ht="14.4" thickTop="1" thickBot="1">
      <c r="B81" s="241">
        <v>11105</v>
      </c>
      <c r="C81" s="263" t="s">
        <v>653</v>
      </c>
      <c r="D81" s="385">
        <v>5</v>
      </c>
      <c r="E81" s="385">
        <v>0</v>
      </c>
      <c r="F81" s="385">
        <f t="shared" si="3"/>
        <v>5</v>
      </c>
      <c r="G81" s="344">
        <f t="shared" si="2"/>
        <v>2.8503021320259948E-4</v>
      </c>
    </row>
    <row r="82" spans="2:7" ht="14.4" thickTop="1" thickBot="1">
      <c r="B82" s="241">
        <v>11201</v>
      </c>
      <c r="C82" s="263" t="s">
        <v>654</v>
      </c>
      <c r="D82" s="385">
        <v>9</v>
      </c>
      <c r="E82" s="385">
        <v>18</v>
      </c>
      <c r="F82" s="385">
        <f t="shared" si="3"/>
        <v>27</v>
      </c>
      <c r="G82" s="344">
        <f t="shared" si="2"/>
        <v>1.5391631512940373E-3</v>
      </c>
    </row>
    <row r="83" spans="2:7" ht="14.4" thickTop="1" thickBot="1">
      <c r="B83" s="241">
        <v>11202</v>
      </c>
      <c r="C83" s="263" t="s">
        <v>655</v>
      </c>
      <c r="D83" s="385">
        <v>7</v>
      </c>
      <c r="E83" s="385">
        <v>16</v>
      </c>
      <c r="F83" s="385">
        <f t="shared" si="3"/>
        <v>23</v>
      </c>
      <c r="G83" s="344">
        <f t="shared" si="2"/>
        <v>1.3111389807319576E-3</v>
      </c>
    </row>
    <row r="84" spans="2:7" ht="14.4" thickTop="1" thickBot="1">
      <c r="B84" s="241">
        <v>11203</v>
      </c>
      <c r="C84" s="263" t="s">
        <v>656</v>
      </c>
      <c r="D84" s="385">
        <v>15</v>
      </c>
      <c r="E84" s="385">
        <v>16</v>
      </c>
      <c r="F84" s="385">
        <f t="shared" si="3"/>
        <v>31</v>
      </c>
      <c r="G84" s="344">
        <f t="shared" si="2"/>
        <v>1.7671873218561168E-3</v>
      </c>
    </row>
    <row r="85" spans="2:7" ht="14.4" thickTop="1" thickBot="1">
      <c r="B85" s="241">
        <v>11204</v>
      </c>
      <c r="C85" s="263" t="s">
        <v>657</v>
      </c>
      <c r="D85" s="385">
        <v>7</v>
      </c>
      <c r="E85" s="385">
        <v>12</v>
      </c>
      <c r="F85" s="385">
        <f t="shared" si="3"/>
        <v>19</v>
      </c>
      <c r="G85" s="344">
        <f t="shared" si="2"/>
        <v>1.0831148101698781E-3</v>
      </c>
    </row>
    <row r="86" spans="2:7" ht="14.4" thickTop="1" thickBot="1">
      <c r="B86" s="241">
        <v>11205</v>
      </c>
      <c r="C86" s="263" t="s">
        <v>658</v>
      </c>
      <c r="D86" s="385">
        <v>10</v>
      </c>
      <c r="E86" s="385">
        <v>12</v>
      </c>
      <c r="F86" s="385">
        <f t="shared" si="3"/>
        <v>22</v>
      </c>
      <c r="G86" s="344">
        <f t="shared" si="2"/>
        <v>1.2541329380914377E-3</v>
      </c>
    </row>
    <row r="87" spans="2:7" ht="14.4" thickTop="1" thickBot="1">
      <c r="B87" s="241">
        <v>11301</v>
      </c>
      <c r="C87" s="263" t="s">
        <v>659</v>
      </c>
      <c r="D87" s="385">
        <v>0</v>
      </c>
      <c r="E87" s="385">
        <v>4</v>
      </c>
      <c r="F87" s="385">
        <f t="shared" si="3"/>
        <v>4</v>
      </c>
      <c r="G87" s="344">
        <f t="shared" si="2"/>
        <v>2.2802417056207958E-4</v>
      </c>
    </row>
    <row r="88" spans="2:7" ht="14.4" thickTop="1" thickBot="1">
      <c r="B88" s="241">
        <v>11302</v>
      </c>
      <c r="C88" s="263" t="s">
        <v>660</v>
      </c>
      <c r="D88" s="385">
        <v>6</v>
      </c>
      <c r="E88" s="385">
        <v>7</v>
      </c>
      <c r="F88" s="385">
        <f t="shared" si="3"/>
        <v>13</v>
      </c>
      <c r="G88" s="344">
        <f t="shared" si="2"/>
        <v>7.4107855432675859E-4</v>
      </c>
    </row>
    <row r="89" spans="2:7" ht="14.4" thickTop="1" thickBot="1">
      <c r="B89" s="241">
        <v>11303</v>
      </c>
      <c r="C89" s="263" t="s">
        <v>661</v>
      </c>
      <c r="D89" s="385">
        <v>4</v>
      </c>
      <c r="E89" s="385">
        <v>0</v>
      </c>
      <c r="F89" s="385">
        <f t="shared" si="3"/>
        <v>4</v>
      </c>
      <c r="G89" s="344">
        <f t="shared" si="2"/>
        <v>2.2802417056207958E-4</v>
      </c>
    </row>
    <row r="90" spans="2:7" ht="14.4" thickTop="1" thickBot="1">
      <c r="B90" s="241">
        <v>11304</v>
      </c>
      <c r="C90" s="263" t="s">
        <v>662</v>
      </c>
      <c r="D90" s="385">
        <v>0</v>
      </c>
      <c r="E90" s="385">
        <v>1</v>
      </c>
      <c r="F90" s="385">
        <f t="shared" si="3"/>
        <v>1</v>
      </c>
      <c r="G90" s="344">
        <f t="shared" si="2"/>
        <v>5.7006042640519895E-5</v>
      </c>
    </row>
    <row r="91" spans="2:7" ht="14.4" thickTop="1" thickBot="1">
      <c r="B91" s="241">
        <v>11305</v>
      </c>
      <c r="C91" s="263" t="s">
        <v>663</v>
      </c>
      <c r="D91" s="385">
        <v>2</v>
      </c>
      <c r="E91" s="385">
        <v>0</v>
      </c>
      <c r="F91" s="385">
        <f t="shared" si="3"/>
        <v>2</v>
      </c>
      <c r="G91" s="344">
        <f t="shared" si="2"/>
        <v>1.1401208528103979E-4</v>
      </c>
    </row>
    <row r="92" spans="2:7" ht="14.4" thickTop="1" thickBot="1">
      <c r="B92" s="241">
        <v>11401</v>
      </c>
      <c r="C92" s="263" t="s">
        <v>664</v>
      </c>
      <c r="D92" s="385">
        <v>1</v>
      </c>
      <c r="E92" s="385">
        <v>3</v>
      </c>
      <c r="F92" s="385">
        <f t="shared" si="3"/>
        <v>4</v>
      </c>
      <c r="G92" s="344">
        <f t="shared" si="2"/>
        <v>2.2802417056207958E-4</v>
      </c>
    </row>
    <row r="93" spans="2:7" ht="14.4" thickTop="1" thickBot="1">
      <c r="B93" s="241">
        <v>11402</v>
      </c>
      <c r="C93" s="263" t="s">
        <v>665</v>
      </c>
      <c r="D93" s="385">
        <v>0</v>
      </c>
      <c r="E93" s="385">
        <v>0</v>
      </c>
      <c r="F93" s="385">
        <f t="shared" si="3"/>
        <v>0</v>
      </c>
      <c r="G93" s="344">
        <f t="shared" si="2"/>
        <v>0</v>
      </c>
    </row>
    <row r="94" spans="2:7" ht="14.4" thickTop="1" thickBot="1">
      <c r="B94" s="241">
        <v>11403</v>
      </c>
      <c r="C94" s="263" t="s">
        <v>666</v>
      </c>
      <c r="D94" s="385">
        <v>7</v>
      </c>
      <c r="E94" s="385">
        <v>9</v>
      </c>
      <c r="F94" s="385">
        <f t="shared" si="3"/>
        <v>16</v>
      </c>
      <c r="G94" s="344">
        <f t="shared" si="2"/>
        <v>9.1209668224831832E-4</v>
      </c>
    </row>
    <row r="95" spans="2:7" ht="14.4" thickTop="1" thickBot="1">
      <c r="B95" s="241">
        <v>11501</v>
      </c>
      <c r="C95" s="263" t="s">
        <v>667</v>
      </c>
      <c r="D95" s="385">
        <v>0</v>
      </c>
      <c r="E95" s="385">
        <v>0</v>
      </c>
      <c r="F95" s="385">
        <f t="shared" si="3"/>
        <v>0</v>
      </c>
      <c r="G95" s="344">
        <f t="shared" si="2"/>
        <v>0</v>
      </c>
    </row>
    <row r="96" spans="2:7" ht="14.4" thickTop="1" thickBot="1">
      <c r="B96" s="241">
        <v>11502</v>
      </c>
      <c r="C96" s="263" t="s">
        <v>668</v>
      </c>
      <c r="D96" s="385">
        <v>2</v>
      </c>
      <c r="E96" s="385">
        <v>0</v>
      </c>
      <c r="F96" s="385">
        <f t="shared" si="3"/>
        <v>2</v>
      </c>
      <c r="G96" s="344">
        <f t="shared" si="2"/>
        <v>1.1401208528103979E-4</v>
      </c>
    </row>
    <row r="97" spans="2:7" ht="14.4" thickTop="1" thickBot="1">
      <c r="B97" s="241">
        <v>11503</v>
      </c>
      <c r="C97" s="263" t="s">
        <v>669</v>
      </c>
      <c r="D97" s="385">
        <v>0</v>
      </c>
      <c r="E97" s="385">
        <v>0</v>
      </c>
      <c r="F97" s="385">
        <f t="shared" si="3"/>
        <v>0</v>
      </c>
      <c r="G97" s="344">
        <f t="shared" si="2"/>
        <v>0</v>
      </c>
    </row>
    <row r="98" spans="2:7" ht="14.4" thickTop="1" thickBot="1">
      <c r="B98" s="241">
        <v>11504</v>
      </c>
      <c r="C98" s="263" t="s">
        <v>18</v>
      </c>
      <c r="D98" s="385">
        <v>0</v>
      </c>
      <c r="E98" s="385">
        <v>0</v>
      </c>
      <c r="F98" s="385">
        <f t="shared" si="3"/>
        <v>0</v>
      </c>
      <c r="G98" s="344">
        <f t="shared" si="2"/>
        <v>0</v>
      </c>
    </row>
    <row r="99" spans="2:7" ht="14.4" thickTop="1" thickBot="1">
      <c r="B99" s="241">
        <v>11601</v>
      </c>
      <c r="C99" s="263" t="s">
        <v>64</v>
      </c>
      <c r="D99" s="385">
        <v>4</v>
      </c>
      <c r="E99" s="385">
        <v>3</v>
      </c>
      <c r="F99" s="385">
        <f t="shared" si="3"/>
        <v>7</v>
      </c>
      <c r="G99" s="344">
        <f t="shared" si="2"/>
        <v>3.9904229848363929E-4</v>
      </c>
    </row>
    <row r="100" spans="2:7" ht="14.4" thickTop="1" thickBot="1">
      <c r="B100" s="241">
        <v>11602</v>
      </c>
      <c r="C100" s="263" t="s">
        <v>667</v>
      </c>
      <c r="D100" s="385">
        <v>0</v>
      </c>
      <c r="E100" s="385">
        <v>0</v>
      </c>
      <c r="F100" s="385">
        <f t="shared" si="3"/>
        <v>0</v>
      </c>
      <c r="G100" s="344">
        <f t="shared" si="2"/>
        <v>0</v>
      </c>
    </row>
    <row r="101" spans="2:7" ht="14.4" thickTop="1" thickBot="1">
      <c r="B101" s="241">
        <v>11603</v>
      </c>
      <c r="C101" s="263" t="s">
        <v>670</v>
      </c>
      <c r="D101" s="385">
        <v>6</v>
      </c>
      <c r="E101" s="385">
        <v>9</v>
      </c>
      <c r="F101" s="385">
        <f t="shared" si="3"/>
        <v>15</v>
      </c>
      <c r="G101" s="344">
        <f t="shared" si="2"/>
        <v>8.5509063960779845E-4</v>
      </c>
    </row>
    <row r="102" spans="2:7" ht="14.4" thickTop="1" thickBot="1">
      <c r="B102" s="241">
        <v>11604</v>
      </c>
      <c r="C102" s="263" t="s">
        <v>671</v>
      </c>
      <c r="D102" s="385">
        <v>2</v>
      </c>
      <c r="E102" s="385">
        <v>1</v>
      </c>
      <c r="F102" s="385">
        <f t="shared" si="3"/>
        <v>3</v>
      </c>
      <c r="G102" s="344">
        <f t="shared" si="2"/>
        <v>1.7101812792155968E-4</v>
      </c>
    </row>
    <row r="103" spans="2:7" ht="14.4" thickTop="1" thickBot="1">
      <c r="B103" s="241">
        <v>11605</v>
      </c>
      <c r="C103" s="263" t="s">
        <v>672</v>
      </c>
      <c r="D103" s="385">
        <v>1</v>
      </c>
      <c r="E103" s="385">
        <v>4</v>
      </c>
      <c r="F103" s="385">
        <f t="shared" si="3"/>
        <v>5</v>
      </c>
      <c r="G103" s="344">
        <f t="shared" si="2"/>
        <v>2.8503021320259948E-4</v>
      </c>
    </row>
    <row r="104" spans="2:7" ht="14.4" thickTop="1" thickBot="1">
      <c r="B104" s="241">
        <v>11701</v>
      </c>
      <c r="C104" s="263" t="s">
        <v>673</v>
      </c>
      <c r="D104" s="385">
        <v>3</v>
      </c>
      <c r="E104" s="385">
        <v>11</v>
      </c>
      <c r="F104" s="385">
        <f t="shared" si="3"/>
        <v>14</v>
      </c>
      <c r="G104" s="344">
        <f t="shared" si="2"/>
        <v>7.9808459696727857E-4</v>
      </c>
    </row>
    <row r="105" spans="2:7" ht="14.4" thickTop="1" thickBot="1">
      <c r="B105" s="241">
        <v>11702</v>
      </c>
      <c r="C105" s="263" t="s">
        <v>674</v>
      </c>
      <c r="D105" s="385">
        <v>0</v>
      </c>
      <c r="E105" s="385">
        <v>2</v>
      </c>
      <c r="F105" s="385">
        <f t="shared" si="3"/>
        <v>2</v>
      </c>
      <c r="G105" s="344">
        <f t="shared" si="2"/>
        <v>1.1401208528103979E-4</v>
      </c>
    </row>
    <row r="106" spans="2:7" ht="14.4" thickTop="1" thickBot="1">
      <c r="B106" s="241">
        <v>11703</v>
      </c>
      <c r="C106" s="263" t="s">
        <v>675</v>
      </c>
      <c r="D106" s="385">
        <v>8</v>
      </c>
      <c r="E106" s="385">
        <v>10</v>
      </c>
      <c r="F106" s="385">
        <f t="shared" si="3"/>
        <v>18</v>
      </c>
      <c r="G106" s="344">
        <f t="shared" si="2"/>
        <v>1.0261087675293582E-3</v>
      </c>
    </row>
    <row r="107" spans="2:7" ht="14.4" thickTop="1" thickBot="1">
      <c r="B107" s="241">
        <v>11801</v>
      </c>
      <c r="C107" s="263" t="s">
        <v>28</v>
      </c>
      <c r="D107" s="385">
        <v>2</v>
      </c>
      <c r="E107" s="385">
        <v>1</v>
      </c>
      <c r="F107" s="385">
        <f t="shared" si="3"/>
        <v>3</v>
      </c>
      <c r="G107" s="344">
        <f t="shared" si="2"/>
        <v>1.7101812792155968E-4</v>
      </c>
    </row>
    <row r="108" spans="2:7" ht="14.4" thickTop="1" thickBot="1">
      <c r="B108" s="241">
        <v>11802</v>
      </c>
      <c r="C108" s="263" t="s">
        <v>676</v>
      </c>
      <c r="D108" s="385">
        <v>2</v>
      </c>
      <c r="E108" s="385">
        <v>0</v>
      </c>
      <c r="F108" s="385">
        <f t="shared" si="3"/>
        <v>2</v>
      </c>
      <c r="G108" s="344">
        <f t="shared" si="2"/>
        <v>1.1401208528103979E-4</v>
      </c>
    </row>
    <row r="109" spans="2:7" ht="14.4" thickTop="1" thickBot="1">
      <c r="B109" s="241">
        <v>11803</v>
      </c>
      <c r="C109" s="263" t="s">
        <v>677</v>
      </c>
      <c r="D109" s="385">
        <v>0</v>
      </c>
      <c r="E109" s="385">
        <v>0</v>
      </c>
      <c r="F109" s="385">
        <f t="shared" si="3"/>
        <v>0</v>
      </c>
      <c r="G109" s="344">
        <f t="shared" si="2"/>
        <v>0</v>
      </c>
    </row>
    <row r="110" spans="2:7" ht="14.4" thickTop="1" thickBot="1">
      <c r="B110" s="241">
        <v>11804</v>
      </c>
      <c r="C110" s="263" t="s">
        <v>678</v>
      </c>
      <c r="D110" s="385">
        <v>2</v>
      </c>
      <c r="E110" s="385">
        <v>1</v>
      </c>
      <c r="F110" s="385">
        <f t="shared" si="3"/>
        <v>3</v>
      </c>
      <c r="G110" s="344">
        <f t="shared" si="2"/>
        <v>1.7101812792155968E-4</v>
      </c>
    </row>
    <row r="111" spans="2:7" ht="14.4" thickTop="1" thickBot="1">
      <c r="B111" s="241">
        <v>11901</v>
      </c>
      <c r="C111" s="263" t="s">
        <v>679</v>
      </c>
      <c r="D111" s="385">
        <v>98</v>
      </c>
      <c r="E111" s="385">
        <v>122</v>
      </c>
      <c r="F111" s="385">
        <f t="shared" si="3"/>
        <v>220</v>
      </c>
      <c r="G111" s="344">
        <f t="shared" si="2"/>
        <v>1.2541329380914377E-2</v>
      </c>
    </row>
    <row r="112" spans="2:7" ht="14.4" thickTop="1" thickBot="1">
      <c r="B112" s="241">
        <v>11902</v>
      </c>
      <c r="C112" s="263" t="s">
        <v>680</v>
      </c>
      <c r="D112" s="385">
        <v>29</v>
      </c>
      <c r="E112" s="385">
        <v>33</v>
      </c>
      <c r="F112" s="385">
        <f t="shared" si="3"/>
        <v>62</v>
      </c>
      <c r="G112" s="344">
        <f t="shared" si="2"/>
        <v>3.5343746437122335E-3</v>
      </c>
    </row>
    <row r="113" spans="2:7" ht="14.4" thickTop="1" thickBot="1">
      <c r="B113" s="241">
        <v>11903</v>
      </c>
      <c r="C113" s="263" t="s">
        <v>681</v>
      </c>
      <c r="D113" s="385">
        <v>109</v>
      </c>
      <c r="E113" s="385">
        <v>130</v>
      </c>
      <c r="F113" s="385">
        <f t="shared" si="3"/>
        <v>239</v>
      </c>
      <c r="G113" s="344">
        <f t="shared" si="2"/>
        <v>1.3624444191084256E-2</v>
      </c>
    </row>
    <row r="114" spans="2:7" ht="14.4" thickTop="1" thickBot="1">
      <c r="B114" s="241">
        <v>11904</v>
      </c>
      <c r="C114" s="263" t="s">
        <v>682</v>
      </c>
      <c r="D114" s="385">
        <v>14</v>
      </c>
      <c r="E114" s="385">
        <v>15</v>
      </c>
      <c r="F114" s="385">
        <f t="shared" si="3"/>
        <v>29</v>
      </c>
      <c r="G114" s="344">
        <f t="shared" si="2"/>
        <v>1.653175236575077E-3</v>
      </c>
    </row>
    <row r="115" spans="2:7" ht="14.4" thickTop="1" thickBot="1">
      <c r="B115" s="241">
        <v>11905</v>
      </c>
      <c r="C115" s="263" t="s">
        <v>667</v>
      </c>
      <c r="D115" s="385">
        <v>38</v>
      </c>
      <c r="E115" s="385">
        <v>76</v>
      </c>
      <c r="F115" s="385">
        <f t="shared" si="3"/>
        <v>114</v>
      </c>
      <c r="G115" s="344">
        <f t="shared" si="2"/>
        <v>6.4986888610192679E-3</v>
      </c>
    </row>
    <row r="116" spans="2:7" ht="14.4" thickTop="1" thickBot="1">
      <c r="B116" s="241">
        <v>11906</v>
      </c>
      <c r="C116" s="263" t="s">
        <v>683</v>
      </c>
      <c r="D116" s="385">
        <v>28</v>
      </c>
      <c r="E116" s="385">
        <v>42</v>
      </c>
      <c r="F116" s="385">
        <f t="shared" si="3"/>
        <v>70</v>
      </c>
      <c r="G116" s="344">
        <f t="shared" si="2"/>
        <v>3.9904229848363925E-3</v>
      </c>
    </row>
    <row r="117" spans="2:7" ht="14.4" thickTop="1" thickBot="1">
      <c r="B117" s="241">
        <v>11907</v>
      </c>
      <c r="C117" s="263" t="s">
        <v>684</v>
      </c>
      <c r="D117" s="385">
        <v>21</v>
      </c>
      <c r="E117" s="385">
        <v>25</v>
      </c>
      <c r="F117" s="385">
        <f t="shared" si="3"/>
        <v>46</v>
      </c>
      <c r="G117" s="344">
        <f t="shared" si="2"/>
        <v>2.6222779614639151E-3</v>
      </c>
    </row>
    <row r="118" spans="2:7" ht="14.4" thickTop="1" thickBot="1">
      <c r="B118" s="241">
        <v>11908</v>
      </c>
      <c r="C118" s="263" t="s">
        <v>685</v>
      </c>
      <c r="D118" s="385">
        <v>45</v>
      </c>
      <c r="E118" s="385">
        <v>80</v>
      </c>
      <c r="F118" s="385">
        <f t="shared" si="3"/>
        <v>125</v>
      </c>
      <c r="G118" s="344">
        <f t="shared" si="2"/>
        <v>7.1257553300649867E-3</v>
      </c>
    </row>
    <row r="119" spans="2:7" ht="14.4" thickTop="1" thickBot="1">
      <c r="B119" s="241">
        <v>11909</v>
      </c>
      <c r="C119" s="263" t="s">
        <v>686</v>
      </c>
      <c r="D119" s="385">
        <v>4</v>
      </c>
      <c r="E119" s="385">
        <v>7</v>
      </c>
      <c r="F119" s="385">
        <f t="shared" si="3"/>
        <v>11</v>
      </c>
      <c r="G119" s="344">
        <f t="shared" si="2"/>
        <v>6.2706646904571884E-4</v>
      </c>
    </row>
    <row r="120" spans="2:7" ht="14.4" thickTop="1" thickBot="1">
      <c r="B120" s="241">
        <v>11910</v>
      </c>
      <c r="C120" s="263" t="s">
        <v>687</v>
      </c>
      <c r="D120" s="385">
        <v>3</v>
      </c>
      <c r="E120" s="385">
        <v>10</v>
      </c>
      <c r="F120" s="385">
        <f t="shared" si="3"/>
        <v>13</v>
      </c>
      <c r="G120" s="344">
        <f t="shared" si="2"/>
        <v>7.4107855432675859E-4</v>
      </c>
    </row>
    <row r="121" spans="2:7" ht="14.4" thickTop="1" thickBot="1">
      <c r="B121" s="241">
        <v>11911</v>
      </c>
      <c r="C121" s="263" t="s">
        <v>688</v>
      </c>
      <c r="D121" s="385">
        <v>13</v>
      </c>
      <c r="E121" s="385">
        <v>14</v>
      </c>
      <c r="F121" s="385">
        <f t="shared" si="3"/>
        <v>27</v>
      </c>
      <c r="G121" s="344">
        <f t="shared" si="2"/>
        <v>1.5391631512940373E-3</v>
      </c>
    </row>
    <row r="122" spans="2:7" ht="14.4" thickTop="1" thickBot="1">
      <c r="B122" s="241">
        <v>11912</v>
      </c>
      <c r="C122" s="263" t="s">
        <v>689</v>
      </c>
      <c r="D122" s="385">
        <v>8</v>
      </c>
      <c r="E122" s="385">
        <v>18</v>
      </c>
      <c r="F122" s="385">
        <f t="shared" si="3"/>
        <v>26</v>
      </c>
      <c r="G122" s="344">
        <f t="shared" si="2"/>
        <v>1.4821571086535172E-3</v>
      </c>
    </row>
    <row r="123" spans="2:7" ht="14.4" thickTop="1" thickBot="1">
      <c r="B123" s="241">
        <v>12001</v>
      </c>
      <c r="C123" s="263" t="s">
        <v>64</v>
      </c>
      <c r="D123" s="385">
        <v>5</v>
      </c>
      <c r="E123" s="385">
        <v>9</v>
      </c>
      <c r="F123" s="385">
        <f t="shared" si="3"/>
        <v>14</v>
      </c>
      <c r="G123" s="344">
        <f t="shared" si="2"/>
        <v>7.9808459696727857E-4</v>
      </c>
    </row>
    <row r="124" spans="2:7" ht="14.4" thickTop="1" thickBot="1">
      <c r="B124" s="241">
        <v>12002</v>
      </c>
      <c r="C124" s="263" t="s">
        <v>690</v>
      </c>
      <c r="D124" s="385">
        <v>5</v>
      </c>
      <c r="E124" s="385">
        <v>4</v>
      </c>
      <c r="F124" s="385">
        <f t="shared" si="3"/>
        <v>9</v>
      </c>
      <c r="G124" s="344">
        <f t="shared" si="2"/>
        <v>5.1305438376467909E-4</v>
      </c>
    </row>
    <row r="125" spans="2:7" ht="14.4" thickTop="1" thickBot="1">
      <c r="B125" s="241">
        <v>12003</v>
      </c>
      <c r="C125" s="263" t="s">
        <v>691</v>
      </c>
      <c r="D125" s="385">
        <v>1</v>
      </c>
      <c r="E125" s="385">
        <v>2</v>
      </c>
      <c r="F125" s="385">
        <f t="shared" si="3"/>
        <v>3</v>
      </c>
      <c r="G125" s="344">
        <f t="shared" si="2"/>
        <v>1.7101812792155968E-4</v>
      </c>
    </row>
    <row r="126" spans="2:7" ht="14.4" thickTop="1" thickBot="1">
      <c r="B126" s="241">
        <v>12004</v>
      </c>
      <c r="C126" s="263" t="s">
        <v>63</v>
      </c>
      <c r="D126" s="385">
        <v>8</v>
      </c>
      <c r="E126" s="385">
        <v>5</v>
      </c>
      <c r="F126" s="385">
        <f t="shared" si="3"/>
        <v>13</v>
      </c>
      <c r="G126" s="344">
        <f t="shared" si="2"/>
        <v>7.4107855432675859E-4</v>
      </c>
    </row>
    <row r="127" spans="2:7" ht="14.4" thickTop="1" thickBot="1">
      <c r="B127" s="241">
        <v>12005</v>
      </c>
      <c r="C127" s="263" t="s">
        <v>68</v>
      </c>
      <c r="D127" s="385">
        <v>2</v>
      </c>
      <c r="E127" s="385">
        <v>2</v>
      </c>
      <c r="F127" s="385">
        <f t="shared" si="3"/>
        <v>4</v>
      </c>
      <c r="G127" s="344">
        <f t="shared" si="2"/>
        <v>2.2802417056207958E-4</v>
      </c>
    </row>
    <row r="128" spans="2:7" ht="14.4" thickTop="1" thickBot="1">
      <c r="B128" s="241">
        <v>12006</v>
      </c>
      <c r="C128" s="263" t="s">
        <v>603</v>
      </c>
      <c r="D128" s="385">
        <v>1</v>
      </c>
      <c r="E128" s="385">
        <v>1</v>
      </c>
      <c r="F128" s="385">
        <f t="shared" si="3"/>
        <v>2</v>
      </c>
      <c r="G128" s="344">
        <f t="shared" si="2"/>
        <v>1.1401208528103979E-4</v>
      </c>
    </row>
    <row r="129" spans="2:7" ht="14.4" thickTop="1" thickBot="1">
      <c r="B129" s="241">
        <v>20101</v>
      </c>
      <c r="C129" s="263" t="s">
        <v>29</v>
      </c>
      <c r="D129" s="385">
        <v>8</v>
      </c>
      <c r="E129" s="385">
        <v>3</v>
      </c>
      <c r="F129" s="385">
        <f t="shared" si="3"/>
        <v>11</v>
      </c>
      <c r="G129" s="344">
        <f t="shared" si="2"/>
        <v>6.2706646904571884E-4</v>
      </c>
    </row>
    <row r="130" spans="2:7" ht="14.4" thickTop="1" thickBot="1">
      <c r="B130" s="241">
        <v>20102</v>
      </c>
      <c r="C130" s="263" t="s">
        <v>16</v>
      </c>
      <c r="D130" s="385">
        <v>11</v>
      </c>
      <c r="E130" s="385">
        <v>11</v>
      </c>
      <c r="F130" s="385">
        <f t="shared" si="3"/>
        <v>22</v>
      </c>
      <c r="G130" s="344">
        <f t="shared" si="2"/>
        <v>1.2541329380914377E-3</v>
      </c>
    </row>
    <row r="131" spans="2:7" ht="14.4" thickTop="1" thickBot="1">
      <c r="B131" s="241">
        <v>20103</v>
      </c>
      <c r="C131" s="263" t="s">
        <v>692</v>
      </c>
      <c r="D131" s="385">
        <v>0</v>
      </c>
      <c r="E131" s="385">
        <v>3</v>
      </c>
      <c r="F131" s="385">
        <f t="shared" si="3"/>
        <v>3</v>
      </c>
      <c r="G131" s="344">
        <f t="shared" si="2"/>
        <v>1.7101812792155968E-4</v>
      </c>
    </row>
    <row r="132" spans="2:7" ht="14.4" thickTop="1" thickBot="1">
      <c r="B132" s="241">
        <v>20104</v>
      </c>
      <c r="C132" s="263" t="s">
        <v>603</v>
      </c>
      <c r="D132" s="385">
        <v>3</v>
      </c>
      <c r="E132" s="385">
        <v>6</v>
      </c>
      <c r="F132" s="385">
        <f t="shared" si="3"/>
        <v>9</v>
      </c>
      <c r="G132" s="344">
        <f t="shared" si="2"/>
        <v>5.1305438376467909E-4</v>
      </c>
    </row>
    <row r="133" spans="2:7" ht="14.4" thickTop="1" thickBot="1">
      <c r="B133" s="241">
        <v>20105</v>
      </c>
      <c r="C133" s="263" t="s">
        <v>693</v>
      </c>
      <c r="D133" s="385">
        <v>6</v>
      </c>
      <c r="E133" s="385">
        <v>4</v>
      </c>
      <c r="F133" s="385">
        <f t="shared" si="3"/>
        <v>10</v>
      </c>
      <c r="G133" s="344">
        <f t="shared" si="2"/>
        <v>5.7006042640519896E-4</v>
      </c>
    </row>
    <row r="134" spans="2:7" ht="14.4" thickTop="1" thickBot="1">
      <c r="B134" s="241">
        <v>20106</v>
      </c>
      <c r="C134" s="263" t="s">
        <v>63</v>
      </c>
      <c r="D134" s="385">
        <v>5</v>
      </c>
      <c r="E134" s="385">
        <v>1</v>
      </c>
      <c r="F134" s="385">
        <f t="shared" si="3"/>
        <v>6</v>
      </c>
      <c r="G134" s="344">
        <f t="shared" ref="G134:G197" si="4">+F134/$F$496</f>
        <v>3.4203625584311936E-4</v>
      </c>
    </row>
    <row r="135" spans="2:7" ht="14.4" thickTop="1" thickBot="1">
      <c r="B135" s="241">
        <v>20107</v>
      </c>
      <c r="C135" s="263" t="s">
        <v>668</v>
      </c>
      <c r="D135" s="385">
        <v>1</v>
      </c>
      <c r="E135" s="385">
        <v>3</v>
      </c>
      <c r="F135" s="385">
        <f t="shared" ref="F135:F198" si="5">+D135+E135</f>
        <v>4</v>
      </c>
      <c r="G135" s="344">
        <f t="shared" si="4"/>
        <v>2.2802417056207958E-4</v>
      </c>
    </row>
    <row r="136" spans="2:7" ht="14.4" thickTop="1" thickBot="1">
      <c r="B136" s="241">
        <v>20108</v>
      </c>
      <c r="C136" s="263" t="s">
        <v>18</v>
      </c>
      <c r="D136" s="385">
        <v>12</v>
      </c>
      <c r="E136" s="385">
        <v>10</v>
      </c>
      <c r="F136" s="385">
        <f t="shared" si="5"/>
        <v>22</v>
      </c>
      <c r="G136" s="344">
        <f t="shared" si="4"/>
        <v>1.2541329380914377E-3</v>
      </c>
    </row>
    <row r="137" spans="2:7" ht="14.4" thickTop="1" thickBot="1">
      <c r="B137" s="241">
        <v>20109</v>
      </c>
      <c r="C137" s="263" t="s">
        <v>694</v>
      </c>
      <c r="D137" s="385">
        <v>1</v>
      </c>
      <c r="E137" s="385">
        <v>0</v>
      </c>
      <c r="F137" s="385">
        <f t="shared" si="5"/>
        <v>1</v>
      </c>
      <c r="G137" s="344">
        <f t="shared" si="4"/>
        <v>5.7006042640519895E-5</v>
      </c>
    </row>
    <row r="138" spans="2:7" ht="14.4" thickTop="1" thickBot="1">
      <c r="B138" s="241">
        <v>20110</v>
      </c>
      <c r="C138" s="263" t="s">
        <v>19</v>
      </c>
      <c r="D138" s="385">
        <v>2</v>
      </c>
      <c r="E138" s="385">
        <v>7</v>
      </c>
      <c r="F138" s="385">
        <f t="shared" si="5"/>
        <v>9</v>
      </c>
      <c r="G138" s="344">
        <f t="shared" si="4"/>
        <v>5.1305438376467909E-4</v>
      </c>
    </row>
    <row r="139" spans="2:7" ht="14.4" thickTop="1" thickBot="1">
      <c r="B139" s="241">
        <v>20111</v>
      </c>
      <c r="C139" s="263" t="s">
        <v>695</v>
      </c>
      <c r="D139" s="385">
        <v>4</v>
      </c>
      <c r="E139" s="385">
        <v>2</v>
      </c>
      <c r="F139" s="385">
        <f t="shared" si="5"/>
        <v>6</v>
      </c>
      <c r="G139" s="344">
        <f t="shared" si="4"/>
        <v>3.4203625584311936E-4</v>
      </c>
    </row>
    <row r="140" spans="2:7" ht="14.4" thickTop="1" thickBot="1">
      <c r="B140" s="241">
        <v>20112</v>
      </c>
      <c r="C140" s="263" t="s">
        <v>696</v>
      </c>
      <c r="D140" s="385">
        <v>23</v>
      </c>
      <c r="E140" s="385">
        <v>10</v>
      </c>
      <c r="F140" s="385">
        <f t="shared" si="5"/>
        <v>33</v>
      </c>
      <c r="G140" s="344">
        <f t="shared" si="4"/>
        <v>1.8811994071371565E-3</v>
      </c>
    </row>
    <row r="141" spans="2:7" ht="14.4" thickTop="1" thickBot="1">
      <c r="B141" s="241">
        <v>20113</v>
      </c>
      <c r="C141" s="263" t="s">
        <v>697</v>
      </c>
      <c r="D141" s="385">
        <v>0</v>
      </c>
      <c r="E141" s="385">
        <v>1</v>
      </c>
      <c r="F141" s="385">
        <f t="shared" si="5"/>
        <v>1</v>
      </c>
      <c r="G141" s="344">
        <f t="shared" si="4"/>
        <v>5.7006042640519895E-5</v>
      </c>
    </row>
    <row r="142" spans="2:7" ht="14.4" thickTop="1" thickBot="1">
      <c r="B142" s="241">
        <v>20114</v>
      </c>
      <c r="C142" s="263" t="s">
        <v>65</v>
      </c>
      <c r="D142" s="385">
        <v>10</v>
      </c>
      <c r="E142" s="385">
        <v>5</v>
      </c>
      <c r="F142" s="385">
        <f t="shared" si="5"/>
        <v>15</v>
      </c>
      <c r="G142" s="344">
        <f t="shared" si="4"/>
        <v>8.5509063960779845E-4</v>
      </c>
    </row>
    <row r="143" spans="2:7" ht="14.4" thickTop="1" thickBot="1">
      <c r="B143" s="241">
        <v>20201</v>
      </c>
      <c r="C143" s="263" t="s">
        <v>698</v>
      </c>
      <c r="D143" s="385">
        <v>0</v>
      </c>
      <c r="E143" s="385">
        <v>2</v>
      </c>
      <c r="F143" s="385">
        <f t="shared" si="5"/>
        <v>2</v>
      </c>
      <c r="G143" s="344">
        <f t="shared" si="4"/>
        <v>1.1401208528103979E-4</v>
      </c>
    </row>
    <row r="144" spans="2:7" ht="14.4" thickTop="1" thickBot="1">
      <c r="B144" s="241">
        <v>20202</v>
      </c>
      <c r="C144" s="263" t="s">
        <v>615</v>
      </c>
      <c r="D144" s="385">
        <v>6</v>
      </c>
      <c r="E144" s="385">
        <v>12</v>
      </c>
      <c r="F144" s="385">
        <f t="shared" si="5"/>
        <v>18</v>
      </c>
      <c r="G144" s="344">
        <f t="shared" si="4"/>
        <v>1.0261087675293582E-3</v>
      </c>
    </row>
    <row r="145" spans="2:7" ht="14.4" thickTop="1" thickBot="1">
      <c r="B145" s="241">
        <v>20203</v>
      </c>
      <c r="C145" s="263" t="s">
        <v>659</v>
      </c>
      <c r="D145" s="385">
        <v>7</v>
      </c>
      <c r="E145" s="385">
        <v>7</v>
      </c>
      <c r="F145" s="385">
        <f t="shared" si="5"/>
        <v>14</v>
      </c>
      <c r="G145" s="344">
        <f t="shared" si="4"/>
        <v>7.9808459696727857E-4</v>
      </c>
    </row>
    <row r="146" spans="2:7" ht="14.4" thickTop="1" thickBot="1">
      <c r="B146" s="241">
        <v>20204</v>
      </c>
      <c r="C146" s="263" t="s">
        <v>699</v>
      </c>
      <c r="D146" s="385">
        <v>13</v>
      </c>
      <c r="E146" s="385">
        <v>9</v>
      </c>
      <c r="F146" s="385">
        <f t="shared" si="5"/>
        <v>22</v>
      </c>
      <c r="G146" s="344">
        <f t="shared" si="4"/>
        <v>1.2541329380914377E-3</v>
      </c>
    </row>
    <row r="147" spans="2:7" ht="14.4" thickTop="1" thickBot="1">
      <c r="B147" s="241">
        <v>20205</v>
      </c>
      <c r="C147" s="263" t="s">
        <v>700</v>
      </c>
      <c r="D147" s="385">
        <v>9</v>
      </c>
      <c r="E147" s="385">
        <v>25</v>
      </c>
      <c r="F147" s="385">
        <f t="shared" si="5"/>
        <v>34</v>
      </c>
      <c r="G147" s="344">
        <f t="shared" si="4"/>
        <v>1.9382054497776764E-3</v>
      </c>
    </row>
    <row r="148" spans="2:7" ht="14.4" thickTop="1" thickBot="1">
      <c r="B148" s="241">
        <v>20206</v>
      </c>
      <c r="C148" s="263" t="s">
        <v>18</v>
      </c>
      <c r="D148" s="385">
        <v>11</v>
      </c>
      <c r="E148" s="385">
        <v>10</v>
      </c>
      <c r="F148" s="385">
        <f t="shared" si="5"/>
        <v>21</v>
      </c>
      <c r="G148" s="344">
        <f t="shared" si="4"/>
        <v>1.1971268954509178E-3</v>
      </c>
    </row>
    <row r="149" spans="2:7" ht="14.4" thickTop="1" thickBot="1">
      <c r="B149" s="241">
        <v>20207</v>
      </c>
      <c r="C149" s="263" t="s">
        <v>63</v>
      </c>
      <c r="D149" s="385">
        <v>8</v>
      </c>
      <c r="E149" s="385">
        <v>9</v>
      </c>
      <c r="F149" s="385">
        <f t="shared" si="5"/>
        <v>17</v>
      </c>
      <c r="G149" s="344">
        <f t="shared" si="4"/>
        <v>9.691027248888382E-4</v>
      </c>
    </row>
    <row r="150" spans="2:7" ht="14.4" thickTop="1" thickBot="1">
      <c r="B150" s="241">
        <v>20208</v>
      </c>
      <c r="C150" s="263" t="s">
        <v>701</v>
      </c>
      <c r="D150" s="385">
        <v>8</v>
      </c>
      <c r="E150" s="385">
        <v>12</v>
      </c>
      <c r="F150" s="385">
        <f t="shared" si="5"/>
        <v>20</v>
      </c>
      <c r="G150" s="344">
        <f t="shared" si="4"/>
        <v>1.1401208528103979E-3</v>
      </c>
    </row>
    <row r="151" spans="2:7" ht="14.4" thickTop="1" thickBot="1">
      <c r="B151" s="241">
        <v>20209</v>
      </c>
      <c r="C151" s="263" t="s">
        <v>702</v>
      </c>
      <c r="D151" s="385">
        <v>11</v>
      </c>
      <c r="E151" s="385">
        <v>17</v>
      </c>
      <c r="F151" s="385">
        <f t="shared" si="5"/>
        <v>28</v>
      </c>
      <c r="G151" s="344">
        <f t="shared" si="4"/>
        <v>1.5961691939345571E-3</v>
      </c>
    </row>
    <row r="152" spans="2:7" ht="14.4" thickTop="1" thickBot="1">
      <c r="B152" s="241">
        <v>20210</v>
      </c>
      <c r="C152" s="263" t="s">
        <v>703</v>
      </c>
      <c r="D152" s="385">
        <v>10</v>
      </c>
      <c r="E152" s="385">
        <v>10</v>
      </c>
      <c r="F152" s="385">
        <f t="shared" si="5"/>
        <v>20</v>
      </c>
      <c r="G152" s="344">
        <f t="shared" si="4"/>
        <v>1.1401208528103979E-3</v>
      </c>
    </row>
    <row r="153" spans="2:7" ht="14.4" thickTop="1" thickBot="1">
      <c r="B153" s="241">
        <v>20211</v>
      </c>
      <c r="C153" s="263" t="s">
        <v>649</v>
      </c>
      <c r="D153" s="385">
        <v>12</v>
      </c>
      <c r="E153" s="385">
        <v>15</v>
      </c>
      <c r="F153" s="385">
        <f t="shared" si="5"/>
        <v>27</v>
      </c>
      <c r="G153" s="344">
        <f t="shared" si="4"/>
        <v>1.5391631512940373E-3</v>
      </c>
    </row>
    <row r="154" spans="2:7" ht="14.4" thickTop="1" thickBot="1">
      <c r="B154" s="241">
        <v>20212</v>
      </c>
      <c r="C154" s="263" t="s">
        <v>704</v>
      </c>
      <c r="D154" s="385">
        <v>0</v>
      </c>
      <c r="E154" s="385">
        <v>1</v>
      </c>
      <c r="F154" s="385">
        <f t="shared" si="5"/>
        <v>1</v>
      </c>
      <c r="G154" s="344">
        <f t="shared" si="4"/>
        <v>5.7006042640519895E-5</v>
      </c>
    </row>
    <row r="155" spans="2:7" ht="14.4" thickTop="1" thickBot="1">
      <c r="B155" s="241">
        <v>20213</v>
      </c>
      <c r="C155" s="263" t="s">
        <v>705</v>
      </c>
      <c r="D155" s="385">
        <v>43</v>
      </c>
      <c r="E155" s="385">
        <v>41</v>
      </c>
      <c r="F155" s="385">
        <f t="shared" si="5"/>
        <v>84</v>
      </c>
      <c r="G155" s="344">
        <f t="shared" si="4"/>
        <v>4.7885075818036712E-3</v>
      </c>
    </row>
    <row r="156" spans="2:7" ht="14.4" thickTop="1" thickBot="1">
      <c r="B156" s="241">
        <v>20214</v>
      </c>
      <c r="C156" s="263" t="s">
        <v>623</v>
      </c>
      <c r="D156" s="385">
        <v>6</v>
      </c>
      <c r="E156" s="385">
        <v>20</v>
      </c>
      <c r="F156" s="385">
        <f t="shared" si="5"/>
        <v>26</v>
      </c>
      <c r="G156" s="344">
        <f t="shared" si="4"/>
        <v>1.4821571086535172E-3</v>
      </c>
    </row>
    <row r="157" spans="2:7" ht="14.4" thickTop="1" thickBot="1">
      <c r="B157" s="241">
        <v>20301</v>
      </c>
      <c r="C157" s="263" t="s">
        <v>706</v>
      </c>
      <c r="D157" s="385">
        <v>9</v>
      </c>
      <c r="E157" s="385">
        <v>22</v>
      </c>
      <c r="F157" s="385">
        <f t="shared" si="5"/>
        <v>31</v>
      </c>
      <c r="G157" s="344">
        <f t="shared" si="4"/>
        <v>1.7671873218561168E-3</v>
      </c>
    </row>
    <row r="158" spans="2:7" ht="14.4" thickTop="1" thickBot="1">
      <c r="B158" s="241">
        <v>20302</v>
      </c>
      <c r="C158" s="263" t="s">
        <v>63</v>
      </c>
      <c r="D158" s="385">
        <v>8</v>
      </c>
      <c r="E158" s="385">
        <v>10</v>
      </c>
      <c r="F158" s="385">
        <f t="shared" si="5"/>
        <v>18</v>
      </c>
      <c r="G158" s="344">
        <f t="shared" si="4"/>
        <v>1.0261087675293582E-3</v>
      </c>
    </row>
    <row r="159" spans="2:7" ht="14.4" thickTop="1" thickBot="1">
      <c r="B159" s="241">
        <v>20303</v>
      </c>
      <c r="C159" s="263" t="s">
        <v>16</v>
      </c>
      <c r="D159" s="385">
        <v>9</v>
      </c>
      <c r="E159" s="385">
        <v>9</v>
      </c>
      <c r="F159" s="385">
        <f t="shared" si="5"/>
        <v>18</v>
      </c>
      <c r="G159" s="344">
        <f t="shared" si="4"/>
        <v>1.0261087675293582E-3</v>
      </c>
    </row>
    <row r="160" spans="2:7" ht="14.4" thickTop="1" thickBot="1">
      <c r="B160" s="241">
        <v>20304</v>
      </c>
      <c r="C160" s="263" t="s">
        <v>707</v>
      </c>
      <c r="D160" s="385">
        <v>7</v>
      </c>
      <c r="E160" s="385">
        <v>18</v>
      </c>
      <c r="F160" s="385">
        <f t="shared" si="5"/>
        <v>25</v>
      </c>
      <c r="G160" s="344">
        <f t="shared" si="4"/>
        <v>1.4251510660129973E-3</v>
      </c>
    </row>
    <row r="161" spans="2:7" ht="14.4" thickTop="1" thickBot="1">
      <c r="B161" s="241">
        <v>20305</v>
      </c>
      <c r="C161" s="263" t="s">
        <v>708</v>
      </c>
      <c r="D161" s="385">
        <v>16</v>
      </c>
      <c r="E161" s="385">
        <v>13</v>
      </c>
      <c r="F161" s="385">
        <f t="shared" si="5"/>
        <v>29</v>
      </c>
      <c r="G161" s="344">
        <f t="shared" si="4"/>
        <v>1.653175236575077E-3</v>
      </c>
    </row>
    <row r="162" spans="2:7" ht="14.4" thickTop="1" thickBot="1">
      <c r="B162" s="241">
        <v>20307</v>
      </c>
      <c r="C162" s="263" t="s">
        <v>710</v>
      </c>
      <c r="D162" s="385">
        <v>20</v>
      </c>
      <c r="E162" s="385">
        <v>102</v>
      </c>
      <c r="F162" s="385">
        <f t="shared" si="5"/>
        <v>122</v>
      </c>
      <c r="G162" s="344">
        <f t="shared" si="4"/>
        <v>6.9547372021434269E-3</v>
      </c>
    </row>
    <row r="163" spans="2:7" ht="14.4" thickTop="1" thickBot="1">
      <c r="B163" s="241">
        <v>20308</v>
      </c>
      <c r="C163" s="263" t="s">
        <v>711</v>
      </c>
      <c r="D163" s="385">
        <v>21</v>
      </c>
      <c r="E163" s="385">
        <v>15</v>
      </c>
      <c r="F163" s="385">
        <f t="shared" si="5"/>
        <v>36</v>
      </c>
      <c r="G163" s="344">
        <f t="shared" si="4"/>
        <v>2.0522175350587164E-3</v>
      </c>
    </row>
    <row r="164" spans="2:7" ht="14.4" thickTop="1" thickBot="1">
      <c r="B164" s="241">
        <v>20401</v>
      </c>
      <c r="C164" s="263" t="s">
        <v>46</v>
      </c>
      <c r="D164" s="385">
        <v>12</v>
      </c>
      <c r="E164" s="385">
        <v>10</v>
      </c>
      <c r="F164" s="385">
        <f t="shared" si="5"/>
        <v>22</v>
      </c>
      <c r="G164" s="344">
        <f t="shared" si="4"/>
        <v>1.2541329380914377E-3</v>
      </c>
    </row>
    <row r="165" spans="2:7" ht="14.4" thickTop="1" thickBot="1">
      <c r="B165" s="241">
        <v>20402</v>
      </c>
      <c r="C165" s="263" t="s">
        <v>712</v>
      </c>
      <c r="D165" s="385">
        <v>2</v>
      </c>
      <c r="E165" s="385">
        <v>3</v>
      </c>
      <c r="F165" s="385">
        <f t="shared" si="5"/>
        <v>5</v>
      </c>
      <c r="G165" s="344">
        <f t="shared" si="4"/>
        <v>2.8503021320259948E-4</v>
      </c>
    </row>
    <row r="166" spans="2:7" ht="14.4" thickTop="1" thickBot="1">
      <c r="B166" s="241">
        <v>20403</v>
      </c>
      <c r="C166" s="263" t="s">
        <v>713</v>
      </c>
      <c r="D166" s="385">
        <v>7</v>
      </c>
      <c r="E166" s="385">
        <v>9</v>
      </c>
      <c r="F166" s="385">
        <f t="shared" si="5"/>
        <v>16</v>
      </c>
      <c r="G166" s="344">
        <f t="shared" si="4"/>
        <v>9.1209668224831832E-4</v>
      </c>
    </row>
    <row r="167" spans="2:7" ht="14.4" thickTop="1" thickBot="1">
      <c r="B167" s="241">
        <v>20404</v>
      </c>
      <c r="C167" s="263" t="s">
        <v>714</v>
      </c>
      <c r="D167" s="385">
        <v>6</v>
      </c>
      <c r="E167" s="385">
        <v>8</v>
      </c>
      <c r="F167" s="385">
        <f t="shared" si="5"/>
        <v>14</v>
      </c>
      <c r="G167" s="344">
        <f t="shared" si="4"/>
        <v>7.9808459696727857E-4</v>
      </c>
    </row>
    <row r="168" spans="2:7" ht="14.4" thickTop="1" thickBot="1">
      <c r="B168" s="241">
        <v>20501</v>
      </c>
      <c r="C168" s="263" t="s">
        <v>47</v>
      </c>
      <c r="D168" s="385">
        <v>2</v>
      </c>
      <c r="E168" s="385">
        <v>2</v>
      </c>
      <c r="F168" s="385">
        <f t="shared" si="5"/>
        <v>4</v>
      </c>
      <c r="G168" s="344">
        <f t="shared" si="4"/>
        <v>2.2802417056207958E-4</v>
      </c>
    </row>
    <row r="169" spans="2:7" ht="14.4" thickTop="1" thickBot="1">
      <c r="B169" s="241">
        <v>20502</v>
      </c>
      <c r="C169" s="263" t="s">
        <v>715</v>
      </c>
      <c r="D169" s="385">
        <v>5</v>
      </c>
      <c r="E169" s="385">
        <v>5</v>
      </c>
      <c r="F169" s="385">
        <f t="shared" si="5"/>
        <v>10</v>
      </c>
      <c r="G169" s="344">
        <f t="shared" si="4"/>
        <v>5.7006042640519896E-4</v>
      </c>
    </row>
    <row r="170" spans="2:7" ht="14.4" thickTop="1" thickBot="1">
      <c r="B170" s="241">
        <v>20503</v>
      </c>
      <c r="C170" s="263" t="s">
        <v>669</v>
      </c>
      <c r="D170" s="385">
        <v>5</v>
      </c>
      <c r="E170" s="385">
        <v>5</v>
      </c>
      <c r="F170" s="385">
        <f t="shared" si="5"/>
        <v>10</v>
      </c>
      <c r="G170" s="344">
        <f t="shared" si="4"/>
        <v>5.7006042640519896E-4</v>
      </c>
    </row>
    <row r="171" spans="2:7" ht="14.4" thickTop="1" thickBot="1">
      <c r="B171" s="241">
        <v>20504</v>
      </c>
      <c r="C171" s="263" t="s">
        <v>63</v>
      </c>
      <c r="D171" s="385">
        <v>3</v>
      </c>
      <c r="E171" s="385">
        <v>5</v>
      </c>
      <c r="F171" s="385">
        <f t="shared" si="5"/>
        <v>8</v>
      </c>
      <c r="G171" s="344">
        <f t="shared" si="4"/>
        <v>4.5604834112415916E-4</v>
      </c>
    </row>
    <row r="172" spans="2:7" ht="14.4" thickTop="1" thickBot="1">
      <c r="B172" s="241">
        <v>20505</v>
      </c>
      <c r="C172" s="263" t="s">
        <v>649</v>
      </c>
      <c r="D172" s="385">
        <v>0</v>
      </c>
      <c r="E172" s="385">
        <v>3</v>
      </c>
      <c r="F172" s="385">
        <f t="shared" si="5"/>
        <v>3</v>
      </c>
      <c r="G172" s="344">
        <f t="shared" si="4"/>
        <v>1.7101812792155968E-4</v>
      </c>
    </row>
    <row r="173" spans="2:7" ht="14.4" thickTop="1" thickBot="1">
      <c r="B173" s="241">
        <v>20506</v>
      </c>
      <c r="C173" s="263" t="s">
        <v>16</v>
      </c>
      <c r="D173" s="385">
        <v>0</v>
      </c>
      <c r="E173" s="385">
        <v>7</v>
      </c>
      <c r="F173" s="385">
        <f t="shared" si="5"/>
        <v>7</v>
      </c>
      <c r="G173" s="344">
        <f t="shared" si="4"/>
        <v>3.9904229848363929E-4</v>
      </c>
    </row>
    <row r="174" spans="2:7" ht="14.4" thickTop="1" thickBot="1">
      <c r="B174" s="241">
        <v>20507</v>
      </c>
      <c r="C174" s="263" t="s">
        <v>716</v>
      </c>
      <c r="D174" s="385">
        <v>1</v>
      </c>
      <c r="E174" s="385">
        <v>5</v>
      </c>
      <c r="F174" s="385">
        <f t="shared" si="5"/>
        <v>6</v>
      </c>
      <c r="G174" s="344">
        <f t="shared" si="4"/>
        <v>3.4203625584311936E-4</v>
      </c>
    </row>
    <row r="175" spans="2:7" ht="14.4" thickTop="1" thickBot="1">
      <c r="B175" s="241">
        <v>20508</v>
      </c>
      <c r="C175" s="263" t="s">
        <v>717</v>
      </c>
      <c r="D175" s="385">
        <v>0</v>
      </c>
      <c r="E175" s="385">
        <v>0</v>
      </c>
      <c r="F175" s="385">
        <f t="shared" si="5"/>
        <v>0</v>
      </c>
      <c r="G175" s="344">
        <f t="shared" si="4"/>
        <v>0</v>
      </c>
    </row>
    <row r="176" spans="2:7" ht="14.4" thickTop="1" thickBot="1">
      <c r="B176" s="241">
        <v>20601</v>
      </c>
      <c r="C176" s="263" t="s">
        <v>48</v>
      </c>
      <c r="D176" s="385">
        <v>24</v>
      </c>
      <c r="E176" s="385">
        <v>18</v>
      </c>
      <c r="F176" s="385">
        <f t="shared" si="5"/>
        <v>42</v>
      </c>
      <c r="G176" s="344">
        <f t="shared" si="4"/>
        <v>2.3942537909018356E-3</v>
      </c>
    </row>
    <row r="177" spans="2:7" ht="14.4" thickTop="1" thickBot="1">
      <c r="B177" s="241">
        <v>20602</v>
      </c>
      <c r="C177" s="263" t="s">
        <v>604</v>
      </c>
      <c r="D177" s="385">
        <v>4</v>
      </c>
      <c r="E177" s="385">
        <v>5</v>
      </c>
      <c r="F177" s="385">
        <f t="shared" si="5"/>
        <v>9</v>
      </c>
      <c r="G177" s="344">
        <f t="shared" si="4"/>
        <v>5.1305438376467909E-4</v>
      </c>
    </row>
    <row r="178" spans="2:7" ht="14.4" thickTop="1" thickBot="1">
      <c r="B178" s="241">
        <v>20603</v>
      </c>
      <c r="C178" s="263" t="s">
        <v>16</v>
      </c>
      <c r="D178" s="385">
        <v>4</v>
      </c>
      <c r="E178" s="385">
        <v>6</v>
      </c>
      <c r="F178" s="385">
        <f t="shared" si="5"/>
        <v>10</v>
      </c>
      <c r="G178" s="344">
        <f t="shared" si="4"/>
        <v>5.7006042640519896E-4</v>
      </c>
    </row>
    <row r="179" spans="2:7" ht="14.4" thickTop="1" thickBot="1">
      <c r="B179" s="241">
        <v>20604</v>
      </c>
      <c r="C179" s="263" t="s">
        <v>718</v>
      </c>
      <c r="D179" s="385">
        <v>8</v>
      </c>
      <c r="E179" s="385">
        <v>5</v>
      </c>
      <c r="F179" s="385">
        <f t="shared" si="5"/>
        <v>13</v>
      </c>
      <c r="G179" s="344">
        <f t="shared" si="4"/>
        <v>7.4107855432675859E-4</v>
      </c>
    </row>
    <row r="180" spans="2:7" ht="14.4" thickTop="1" thickBot="1">
      <c r="B180" s="241">
        <v>20605</v>
      </c>
      <c r="C180" s="263" t="s">
        <v>665</v>
      </c>
      <c r="D180" s="385">
        <v>8</v>
      </c>
      <c r="E180" s="385">
        <v>4</v>
      </c>
      <c r="F180" s="385">
        <f t="shared" si="5"/>
        <v>12</v>
      </c>
      <c r="G180" s="344">
        <f t="shared" si="4"/>
        <v>6.8407251168623871E-4</v>
      </c>
    </row>
    <row r="181" spans="2:7" ht="14.4" thickTop="1" thickBot="1">
      <c r="B181" s="241">
        <v>20606</v>
      </c>
      <c r="C181" s="263" t="s">
        <v>659</v>
      </c>
      <c r="D181" s="385">
        <v>11</v>
      </c>
      <c r="E181" s="385">
        <v>5</v>
      </c>
      <c r="F181" s="385">
        <f t="shared" si="5"/>
        <v>16</v>
      </c>
      <c r="G181" s="344">
        <f t="shared" si="4"/>
        <v>9.1209668224831832E-4</v>
      </c>
    </row>
    <row r="182" spans="2:7" ht="14.4" thickTop="1" thickBot="1">
      <c r="B182" s="241">
        <v>20607</v>
      </c>
      <c r="C182" s="263" t="s">
        <v>719</v>
      </c>
      <c r="D182" s="385">
        <v>2</v>
      </c>
      <c r="E182" s="385">
        <v>3</v>
      </c>
      <c r="F182" s="385">
        <f t="shared" si="5"/>
        <v>5</v>
      </c>
      <c r="G182" s="344">
        <f t="shared" si="4"/>
        <v>2.8503021320259948E-4</v>
      </c>
    </row>
    <row r="183" spans="2:7" ht="14.4" thickTop="1" thickBot="1">
      <c r="B183" s="241">
        <v>20608</v>
      </c>
      <c r="C183" s="263" t="s">
        <v>720</v>
      </c>
      <c r="D183" s="385">
        <v>6</v>
      </c>
      <c r="E183" s="385">
        <v>2</v>
      </c>
      <c r="F183" s="385">
        <f t="shared" si="5"/>
        <v>8</v>
      </c>
      <c r="G183" s="344">
        <f t="shared" si="4"/>
        <v>4.5604834112415916E-4</v>
      </c>
    </row>
    <row r="184" spans="2:7" ht="14.4" thickTop="1" thickBot="1">
      <c r="B184" s="241">
        <v>20701</v>
      </c>
      <c r="C184" s="263" t="s">
        <v>49</v>
      </c>
      <c r="D184" s="385">
        <v>1</v>
      </c>
      <c r="E184" s="385">
        <v>0</v>
      </c>
      <c r="F184" s="385">
        <f t="shared" si="5"/>
        <v>1</v>
      </c>
      <c r="G184" s="344">
        <f t="shared" si="4"/>
        <v>5.7006042640519895E-5</v>
      </c>
    </row>
    <row r="185" spans="2:7" ht="14.4" thickTop="1" thickBot="1">
      <c r="B185" s="241">
        <v>20702</v>
      </c>
      <c r="C185" s="263" t="s">
        <v>721</v>
      </c>
      <c r="D185" s="385">
        <v>8</v>
      </c>
      <c r="E185" s="385">
        <v>13</v>
      </c>
      <c r="F185" s="385">
        <f t="shared" si="5"/>
        <v>21</v>
      </c>
      <c r="G185" s="344">
        <f t="shared" si="4"/>
        <v>1.1971268954509178E-3</v>
      </c>
    </row>
    <row r="186" spans="2:7" ht="14.4" thickTop="1" thickBot="1">
      <c r="B186" s="241">
        <v>20703</v>
      </c>
      <c r="C186" s="263" t="s">
        <v>79</v>
      </c>
      <c r="D186" s="385">
        <v>5</v>
      </c>
      <c r="E186" s="385">
        <v>5</v>
      </c>
      <c r="F186" s="385">
        <f t="shared" si="5"/>
        <v>10</v>
      </c>
      <c r="G186" s="344">
        <f t="shared" si="4"/>
        <v>5.7006042640519896E-4</v>
      </c>
    </row>
    <row r="187" spans="2:7" ht="14.4" thickTop="1" thickBot="1">
      <c r="B187" s="241">
        <v>20704</v>
      </c>
      <c r="C187" s="263" t="s">
        <v>615</v>
      </c>
      <c r="D187" s="385">
        <v>0</v>
      </c>
      <c r="E187" s="385">
        <v>2</v>
      </c>
      <c r="F187" s="385">
        <f t="shared" si="5"/>
        <v>2</v>
      </c>
      <c r="G187" s="344">
        <f t="shared" si="4"/>
        <v>1.1401208528103979E-4</v>
      </c>
    </row>
    <row r="188" spans="2:7" ht="14.4" thickTop="1" thickBot="1">
      <c r="B188" s="241">
        <v>20705</v>
      </c>
      <c r="C188" s="263" t="s">
        <v>722</v>
      </c>
      <c r="D188" s="385">
        <v>2</v>
      </c>
      <c r="E188" s="385">
        <v>4</v>
      </c>
      <c r="F188" s="385">
        <f t="shared" si="5"/>
        <v>6</v>
      </c>
      <c r="G188" s="344">
        <f t="shared" si="4"/>
        <v>3.4203625584311936E-4</v>
      </c>
    </row>
    <row r="189" spans="2:7" ht="14.4" thickTop="1" thickBot="1">
      <c r="B189" s="241">
        <v>20706</v>
      </c>
      <c r="C189" s="263" t="s">
        <v>723</v>
      </c>
      <c r="D189" s="385">
        <v>3</v>
      </c>
      <c r="E189" s="385">
        <v>7</v>
      </c>
      <c r="F189" s="385">
        <f t="shared" si="5"/>
        <v>10</v>
      </c>
      <c r="G189" s="344">
        <f t="shared" si="4"/>
        <v>5.7006042640519896E-4</v>
      </c>
    </row>
    <row r="190" spans="2:7" ht="14.4" thickTop="1" thickBot="1">
      <c r="B190" s="241">
        <v>20707</v>
      </c>
      <c r="C190" s="263" t="s">
        <v>724</v>
      </c>
      <c r="D190" s="385">
        <v>5</v>
      </c>
      <c r="E190" s="385">
        <v>0</v>
      </c>
      <c r="F190" s="385">
        <f t="shared" si="5"/>
        <v>5</v>
      </c>
      <c r="G190" s="344">
        <f t="shared" si="4"/>
        <v>2.8503021320259948E-4</v>
      </c>
    </row>
    <row r="191" spans="2:7" ht="14.4" thickTop="1" thickBot="1">
      <c r="B191" s="241">
        <v>20801</v>
      </c>
      <c r="C191" s="263" t="s">
        <v>667</v>
      </c>
      <c r="D191" s="385">
        <v>5</v>
      </c>
      <c r="E191" s="385">
        <v>7</v>
      </c>
      <c r="F191" s="385">
        <f t="shared" si="5"/>
        <v>12</v>
      </c>
      <c r="G191" s="344">
        <f t="shared" si="4"/>
        <v>6.8407251168623871E-4</v>
      </c>
    </row>
    <row r="192" spans="2:7" ht="14.4" thickTop="1" thickBot="1">
      <c r="B192" s="241">
        <v>20802</v>
      </c>
      <c r="C192" s="263" t="s">
        <v>659</v>
      </c>
      <c r="D192" s="385">
        <v>2</v>
      </c>
      <c r="E192" s="385">
        <v>6</v>
      </c>
      <c r="F192" s="385">
        <f t="shared" si="5"/>
        <v>8</v>
      </c>
      <c r="G192" s="344">
        <f t="shared" si="4"/>
        <v>4.5604834112415916E-4</v>
      </c>
    </row>
    <row r="193" spans="2:7" ht="14.4" thickTop="1" thickBot="1">
      <c r="B193" s="241">
        <v>20803</v>
      </c>
      <c r="C193" s="263" t="s">
        <v>18</v>
      </c>
      <c r="D193" s="385">
        <v>5</v>
      </c>
      <c r="E193" s="385">
        <v>6</v>
      </c>
      <c r="F193" s="385">
        <f t="shared" si="5"/>
        <v>11</v>
      </c>
      <c r="G193" s="344">
        <f t="shared" si="4"/>
        <v>6.2706646904571884E-4</v>
      </c>
    </row>
    <row r="194" spans="2:7" ht="14.4" thickTop="1" thickBot="1">
      <c r="B194" s="241">
        <v>20804</v>
      </c>
      <c r="C194" s="263" t="s">
        <v>725</v>
      </c>
      <c r="D194" s="385">
        <v>4</v>
      </c>
      <c r="E194" s="385">
        <v>3</v>
      </c>
      <c r="F194" s="385">
        <f t="shared" si="5"/>
        <v>7</v>
      </c>
      <c r="G194" s="344">
        <f t="shared" si="4"/>
        <v>3.9904229848363929E-4</v>
      </c>
    </row>
    <row r="195" spans="2:7" ht="14.4" thickTop="1" thickBot="1">
      <c r="B195" s="241">
        <v>20805</v>
      </c>
      <c r="C195" s="263" t="s">
        <v>726</v>
      </c>
      <c r="D195" s="385">
        <v>2</v>
      </c>
      <c r="E195" s="385">
        <v>5</v>
      </c>
      <c r="F195" s="385">
        <f t="shared" si="5"/>
        <v>7</v>
      </c>
      <c r="G195" s="344">
        <f t="shared" si="4"/>
        <v>3.9904229848363929E-4</v>
      </c>
    </row>
    <row r="196" spans="2:7" ht="14.4" thickTop="1" thickBot="1">
      <c r="B196" s="241">
        <v>20901</v>
      </c>
      <c r="C196" s="263" t="s">
        <v>51</v>
      </c>
      <c r="D196" s="385">
        <v>23</v>
      </c>
      <c r="E196" s="385">
        <v>23</v>
      </c>
      <c r="F196" s="385">
        <f t="shared" si="5"/>
        <v>46</v>
      </c>
      <c r="G196" s="344">
        <f t="shared" si="4"/>
        <v>2.6222779614639151E-3</v>
      </c>
    </row>
    <row r="197" spans="2:7" ht="14.4" thickTop="1" thickBot="1">
      <c r="B197" s="241">
        <v>20902</v>
      </c>
      <c r="C197" s="263" t="s">
        <v>727</v>
      </c>
      <c r="D197" s="385">
        <v>6</v>
      </c>
      <c r="E197" s="385">
        <v>4</v>
      </c>
      <c r="F197" s="385">
        <f t="shared" si="5"/>
        <v>10</v>
      </c>
      <c r="G197" s="344">
        <f t="shared" si="4"/>
        <v>5.7006042640519896E-4</v>
      </c>
    </row>
    <row r="198" spans="2:7" ht="14.4" thickTop="1" thickBot="1">
      <c r="B198" s="241">
        <v>20903</v>
      </c>
      <c r="C198" s="263" t="s">
        <v>728</v>
      </c>
      <c r="D198" s="385">
        <v>1</v>
      </c>
      <c r="E198" s="385">
        <v>3</v>
      </c>
      <c r="F198" s="385">
        <f t="shared" si="5"/>
        <v>4</v>
      </c>
      <c r="G198" s="344">
        <f t="shared" ref="G198:G242" si="6">+F198/$F$496</f>
        <v>2.2802417056207958E-4</v>
      </c>
    </row>
    <row r="199" spans="2:7" ht="14.4" thickTop="1" thickBot="1">
      <c r="B199" s="241">
        <v>20904</v>
      </c>
      <c r="C199" s="263" t="s">
        <v>729</v>
      </c>
      <c r="D199" s="385">
        <v>21</v>
      </c>
      <c r="E199" s="385">
        <v>18</v>
      </c>
      <c r="F199" s="385">
        <f t="shared" ref="F199:F262" si="7">+D199+E199</f>
        <v>39</v>
      </c>
      <c r="G199" s="344">
        <f t="shared" si="6"/>
        <v>2.2232356629802758E-3</v>
      </c>
    </row>
    <row r="200" spans="2:7" ht="14.4" thickTop="1" thickBot="1">
      <c r="B200" s="241">
        <v>20905</v>
      </c>
      <c r="C200" s="263" t="s">
        <v>730</v>
      </c>
      <c r="D200" s="385">
        <v>6</v>
      </c>
      <c r="E200" s="385">
        <v>5</v>
      </c>
      <c r="F200" s="385">
        <f t="shared" si="7"/>
        <v>11</v>
      </c>
      <c r="G200" s="344">
        <f t="shared" si="6"/>
        <v>6.2706646904571884E-4</v>
      </c>
    </row>
    <row r="201" spans="2:7" ht="14.4" thickTop="1" thickBot="1">
      <c r="B201" s="241">
        <v>21001</v>
      </c>
      <c r="C201" s="263" t="s">
        <v>731</v>
      </c>
      <c r="D201" s="385">
        <v>54</v>
      </c>
      <c r="E201" s="385">
        <v>71</v>
      </c>
      <c r="F201" s="385">
        <f t="shared" si="7"/>
        <v>125</v>
      </c>
      <c r="G201" s="344">
        <f t="shared" si="6"/>
        <v>7.1257553300649867E-3</v>
      </c>
    </row>
    <row r="202" spans="2:7" ht="14.4" thickTop="1" thickBot="1">
      <c r="B202" s="241">
        <v>21002</v>
      </c>
      <c r="C202" s="263" t="s">
        <v>732</v>
      </c>
      <c r="D202" s="385">
        <v>62</v>
      </c>
      <c r="E202" s="385">
        <v>78</v>
      </c>
      <c r="F202" s="385">
        <f t="shared" si="7"/>
        <v>140</v>
      </c>
      <c r="G202" s="344">
        <f t="shared" si="6"/>
        <v>7.9808459696727851E-3</v>
      </c>
    </row>
    <row r="203" spans="2:7" ht="14.4" thickTop="1" thickBot="1">
      <c r="B203" s="241">
        <v>21003</v>
      </c>
      <c r="C203" s="263" t="s">
        <v>733</v>
      </c>
      <c r="D203" s="385">
        <v>0</v>
      </c>
      <c r="E203" s="385">
        <v>0</v>
      </c>
      <c r="F203" s="385">
        <f t="shared" si="7"/>
        <v>0</v>
      </c>
      <c r="G203" s="344">
        <f t="shared" si="6"/>
        <v>0</v>
      </c>
    </row>
    <row r="204" spans="2:7" ht="14.4" thickTop="1" thickBot="1">
      <c r="B204" s="241">
        <v>21004</v>
      </c>
      <c r="C204" s="263" t="s">
        <v>734</v>
      </c>
      <c r="D204" s="385">
        <v>101</v>
      </c>
      <c r="E204" s="385">
        <v>104</v>
      </c>
      <c r="F204" s="385">
        <f t="shared" si="7"/>
        <v>205</v>
      </c>
      <c r="G204" s="344">
        <f t="shared" si="6"/>
        <v>1.1686238741306578E-2</v>
      </c>
    </row>
    <row r="205" spans="2:7" ht="14.4" thickTop="1" thickBot="1">
      <c r="B205" s="241">
        <v>21005</v>
      </c>
      <c r="C205" s="263" t="s">
        <v>735</v>
      </c>
      <c r="D205" s="385">
        <v>25</v>
      </c>
      <c r="E205" s="385">
        <v>41</v>
      </c>
      <c r="F205" s="385">
        <f t="shared" si="7"/>
        <v>66</v>
      </c>
      <c r="G205" s="344">
        <f t="shared" si="6"/>
        <v>3.762398814274313E-3</v>
      </c>
    </row>
    <row r="206" spans="2:7" ht="14.4" thickTop="1" thickBot="1">
      <c r="B206" s="241">
        <v>21006</v>
      </c>
      <c r="C206" s="263" t="s">
        <v>736</v>
      </c>
      <c r="D206" s="385">
        <v>120</v>
      </c>
      <c r="E206" s="385">
        <v>120</v>
      </c>
      <c r="F206" s="385">
        <f t="shared" si="7"/>
        <v>240</v>
      </c>
      <c r="G206" s="344">
        <f t="shared" si="6"/>
        <v>1.3681450233724775E-2</v>
      </c>
    </row>
    <row r="207" spans="2:7" ht="14.4" thickTop="1" thickBot="1">
      <c r="B207" s="241">
        <v>21007</v>
      </c>
      <c r="C207" s="263" t="s">
        <v>737</v>
      </c>
      <c r="D207" s="385">
        <v>56</v>
      </c>
      <c r="E207" s="385">
        <v>52</v>
      </c>
      <c r="F207" s="385">
        <f t="shared" si="7"/>
        <v>108</v>
      </c>
      <c r="G207" s="344">
        <f t="shared" si="6"/>
        <v>6.1566526051761491E-3</v>
      </c>
    </row>
    <row r="208" spans="2:7" ht="14.4" thickTop="1" thickBot="1">
      <c r="B208" s="241">
        <v>21008</v>
      </c>
      <c r="C208" s="263" t="s">
        <v>738</v>
      </c>
      <c r="D208" s="385">
        <v>35</v>
      </c>
      <c r="E208" s="385">
        <v>33</v>
      </c>
      <c r="F208" s="385">
        <f t="shared" si="7"/>
        <v>68</v>
      </c>
      <c r="G208" s="344">
        <f t="shared" si="6"/>
        <v>3.8764108995553528E-3</v>
      </c>
    </row>
    <row r="209" spans="2:7" ht="14.4" thickTop="1" thickBot="1">
      <c r="B209" s="241">
        <v>21009</v>
      </c>
      <c r="C209" s="263" t="s">
        <v>739</v>
      </c>
      <c r="D209" s="385">
        <v>27</v>
      </c>
      <c r="E209" s="385">
        <v>27</v>
      </c>
      <c r="F209" s="385">
        <f t="shared" si="7"/>
        <v>54</v>
      </c>
      <c r="G209" s="344">
        <f t="shared" si="6"/>
        <v>3.0783263025880745E-3</v>
      </c>
    </row>
    <row r="210" spans="2:7" ht="14.4" thickTop="1" thickBot="1">
      <c r="B210" s="241">
        <v>21010</v>
      </c>
      <c r="C210" s="263" t="s">
        <v>740</v>
      </c>
      <c r="D210" s="385">
        <v>3</v>
      </c>
      <c r="E210" s="385">
        <v>6</v>
      </c>
      <c r="F210" s="385">
        <f t="shared" si="7"/>
        <v>9</v>
      </c>
      <c r="G210" s="344">
        <f t="shared" si="6"/>
        <v>5.1305438376467909E-4</v>
      </c>
    </row>
    <row r="211" spans="2:7" ht="14.4" thickTop="1" thickBot="1">
      <c r="B211" s="241">
        <v>21011</v>
      </c>
      <c r="C211" s="263" t="s">
        <v>741</v>
      </c>
      <c r="D211" s="385">
        <v>47</v>
      </c>
      <c r="E211" s="385">
        <v>38</v>
      </c>
      <c r="F211" s="385">
        <f t="shared" si="7"/>
        <v>85</v>
      </c>
      <c r="G211" s="344">
        <f t="shared" si="6"/>
        <v>4.8455136244441909E-3</v>
      </c>
    </row>
    <row r="212" spans="2:7" ht="14.4" thickTop="1" thickBot="1">
      <c r="B212" s="241">
        <v>21012</v>
      </c>
      <c r="C212" s="263" t="s">
        <v>628</v>
      </c>
      <c r="D212" s="385">
        <v>12</v>
      </c>
      <c r="E212" s="385">
        <v>13</v>
      </c>
      <c r="F212" s="385">
        <f t="shared" si="7"/>
        <v>25</v>
      </c>
      <c r="G212" s="344">
        <f t="shared" si="6"/>
        <v>1.4251510660129973E-3</v>
      </c>
    </row>
    <row r="213" spans="2:7" ht="14.4" thickTop="1" thickBot="1">
      <c r="B213" s="241">
        <v>21013</v>
      </c>
      <c r="C213" s="263" t="s">
        <v>742</v>
      </c>
      <c r="D213" s="385">
        <v>102</v>
      </c>
      <c r="E213" s="385">
        <v>97</v>
      </c>
      <c r="F213" s="385">
        <f t="shared" si="7"/>
        <v>199</v>
      </c>
      <c r="G213" s="344">
        <f t="shared" si="6"/>
        <v>1.1344202485463459E-2</v>
      </c>
    </row>
    <row r="214" spans="2:7" ht="14.4" thickTop="1" thickBot="1">
      <c r="B214" s="241">
        <v>21101</v>
      </c>
      <c r="C214" s="263" t="s">
        <v>743</v>
      </c>
      <c r="D214" s="385">
        <v>4</v>
      </c>
      <c r="E214" s="385">
        <v>2</v>
      </c>
      <c r="F214" s="385">
        <f t="shared" si="7"/>
        <v>6</v>
      </c>
      <c r="G214" s="344">
        <f t="shared" si="6"/>
        <v>3.4203625584311936E-4</v>
      </c>
    </row>
    <row r="215" spans="2:7" ht="14.4" thickTop="1" thickBot="1">
      <c r="B215" s="241">
        <v>21102</v>
      </c>
      <c r="C215" s="263" t="s">
        <v>744</v>
      </c>
      <c r="D215" s="385">
        <v>2</v>
      </c>
      <c r="E215" s="385">
        <v>9</v>
      </c>
      <c r="F215" s="385">
        <f t="shared" si="7"/>
        <v>11</v>
      </c>
      <c r="G215" s="344">
        <f t="shared" si="6"/>
        <v>6.2706646904571884E-4</v>
      </c>
    </row>
    <row r="216" spans="2:7" ht="14.4" thickTop="1" thickBot="1">
      <c r="B216" s="241">
        <v>21103</v>
      </c>
      <c r="C216" s="263" t="s">
        <v>745</v>
      </c>
      <c r="D216" s="385">
        <v>0</v>
      </c>
      <c r="E216" s="385">
        <v>2</v>
      </c>
      <c r="F216" s="385">
        <f t="shared" si="7"/>
        <v>2</v>
      </c>
      <c r="G216" s="344">
        <f t="shared" si="6"/>
        <v>1.1401208528103979E-4</v>
      </c>
    </row>
    <row r="217" spans="2:7" ht="14.4" thickTop="1" thickBot="1">
      <c r="B217" s="241">
        <v>21104</v>
      </c>
      <c r="C217" s="263" t="s">
        <v>637</v>
      </c>
      <c r="D217" s="385">
        <v>4</v>
      </c>
      <c r="E217" s="385">
        <v>5</v>
      </c>
      <c r="F217" s="385">
        <f t="shared" si="7"/>
        <v>9</v>
      </c>
      <c r="G217" s="344">
        <f t="shared" si="6"/>
        <v>5.1305438376467909E-4</v>
      </c>
    </row>
    <row r="218" spans="2:7" ht="14.4" thickTop="1" thickBot="1">
      <c r="B218" s="241">
        <v>21105</v>
      </c>
      <c r="C218" s="263" t="s">
        <v>746</v>
      </c>
      <c r="D218" s="385">
        <v>3</v>
      </c>
      <c r="E218" s="385">
        <v>5</v>
      </c>
      <c r="F218" s="385">
        <f t="shared" si="7"/>
        <v>8</v>
      </c>
      <c r="G218" s="344">
        <f t="shared" si="6"/>
        <v>4.5604834112415916E-4</v>
      </c>
    </row>
    <row r="219" spans="2:7" ht="14.4" thickTop="1" thickBot="1">
      <c r="B219" s="241">
        <v>21106</v>
      </c>
      <c r="C219" s="263" t="s">
        <v>596</v>
      </c>
      <c r="D219" s="385">
        <v>1</v>
      </c>
      <c r="E219" s="385">
        <v>1</v>
      </c>
      <c r="F219" s="385">
        <f t="shared" si="7"/>
        <v>2</v>
      </c>
      <c r="G219" s="344">
        <f t="shared" si="6"/>
        <v>1.1401208528103979E-4</v>
      </c>
    </row>
    <row r="220" spans="2:7" ht="14.4" thickTop="1" thickBot="1">
      <c r="B220" s="241">
        <v>21107</v>
      </c>
      <c r="C220" s="263" t="s">
        <v>747</v>
      </c>
      <c r="D220" s="385">
        <v>0</v>
      </c>
      <c r="E220" s="385">
        <v>4</v>
      </c>
      <c r="F220" s="385">
        <f t="shared" si="7"/>
        <v>4</v>
      </c>
      <c r="G220" s="344">
        <f t="shared" si="6"/>
        <v>2.2802417056207958E-4</v>
      </c>
    </row>
    <row r="221" spans="2:7" ht="14.4" thickTop="1" thickBot="1">
      <c r="B221" s="241">
        <v>21201</v>
      </c>
      <c r="C221" s="263" t="s">
        <v>748</v>
      </c>
      <c r="D221" s="385">
        <v>84</v>
      </c>
      <c r="E221" s="385">
        <v>9</v>
      </c>
      <c r="F221" s="385">
        <f t="shared" si="7"/>
        <v>93</v>
      </c>
      <c r="G221" s="344">
        <f t="shared" si="6"/>
        <v>5.3015619655683499E-3</v>
      </c>
    </row>
    <row r="222" spans="2:7" ht="14.4" thickTop="1" thickBot="1">
      <c r="B222" s="241">
        <v>21202</v>
      </c>
      <c r="C222" s="263" t="s">
        <v>749</v>
      </c>
      <c r="D222" s="385">
        <v>12</v>
      </c>
      <c r="E222" s="385">
        <v>9</v>
      </c>
      <c r="F222" s="385">
        <f t="shared" si="7"/>
        <v>21</v>
      </c>
      <c r="G222" s="344">
        <f t="shared" si="6"/>
        <v>1.1971268954509178E-3</v>
      </c>
    </row>
    <row r="223" spans="2:7" ht="14.4" thickTop="1" thickBot="1">
      <c r="B223" s="241">
        <v>21203</v>
      </c>
      <c r="C223" s="263" t="s">
        <v>750</v>
      </c>
      <c r="D223" s="385">
        <v>1</v>
      </c>
      <c r="E223" s="385">
        <v>0</v>
      </c>
      <c r="F223" s="385">
        <f t="shared" si="7"/>
        <v>1</v>
      </c>
      <c r="G223" s="344">
        <f t="shared" si="6"/>
        <v>5.7006042640519895E-5</v>
      </c>
    </row>
    <row r="224" spans="2:7" ht="14.4" thickTop="1" thickBot="1">
      <c r="B224" s="241">
        <v>21204</v>
      </c>
      <c r="C224" s="263" t="s">
        <v>667</v>
      </c>
      <c r="D224" s="385">
        <v>2</v>
      </c>
      <c r="E224" s="385">
        <v>8</v>
      </c>
      <c r="F224" s="385">
        <f t="shared" si="7"/>
        <v>10</v>
      </c>
      <c r="G224" s="344">
        <f t="shared" si="6"/>
        <v>5.7006042640519896E-4</v>
      </c>
    </row>
    <row r="225" spans="2:7" ht="14.4" thickTop="1" thickBot="1">
      <c r="B225" s="241">
        <v>21205</v>
      </c>
      <c r="C225" s="263" t="s">
        <v>751</v>
      </c>
      <c r="D225" s="385">
        <v>3</v>
      </c>
      <c r="E225" s="385">
        <v>2</v>
      </c>
      <c r="F225" s="385">
        <f t="shared" si="7"/>
        <v>5</v>
      </c>
      <c r="G225" s="344">
        <f t="shared" si="6"/>
        <v>2.8503021320259948E-4</v>
      </c>
    </row>
    <row r="226" spans="2:7" ht="14.4" thickTop="1" thickBot="1">
      <c r="B226" s="241">
        <v>21301</v>
      </c>
      <c r="C226" s="263" t="s">
        <v>55</v>
      </c>
      <c r="D226" s="385">
        <v>125</v>
      </c>
      <c r="E226" s="385">
        <v>132</v>
      </c>
      <c r="F226" s="385">
        <f t="shared" si="7"/>
        <v>257</v>
      </c>
      <c r="G226" s="344">
        <f t="shared" si="6"/>
        <v>1.4650552958613613E-2</v>
      </c>
    </row>
    <row r="227" spans="2:7" ht="14.4" thickTop="1" thickBot="1">
      <c r="B227" s="241">
        <v>21302</v>
      </c>
      <c r="C227" s="263" t="s">
        <v>752</v>
      </c>
      <c r="D227" s="385">
        <v>21</v>
      </c>
      <c r="E227" s="385">
        <v>44</v>
      </c>
      <c r="F227" s="385">
        <f t="shared" si="7"/>
        <v>65</v>
      </c>
      <c r="G227" s="344">
        <f t="shared" si="6"/>
        <v>3.7053927716337934E-3</v>
      </c>
    </row>
    <row r="228" spans="2:7" ht="14.4" thickTop="1" thickBot="1">
      <c r="B228" s="241">
        <v>21303</v>
      </c>
      <c r="C228" s="263" t="s">
        <v>753</v>
      </c>
      <c r="D228" s="385">
        <v>86</v>
      </c>
      <c r="E228" s="385">
        <v>112</v>
      </c>
      <c r="F228" s="385">
        <f t="shared" si="7"/>
        <v>198</v>
      </c>
      <c r="G228" s="344">
        <f t="shared" si="6"/>
        <v>1.1287196442822939E-2</v>
      </c>
    </row>
    <row r="229" spans="2:7" ht="14.4" thickTop="1" thickBot="1">
      <c r="B229" s="241">
        <v>21304</v>
      </c>
      <c r="C229" s="263" t="s">
        <v>754</v>
      </c>
      <c r="D229" s="385">
        <v>19</v>
      </c>
      <c r="E229" s="385">
        <v>35</v>
      </c>
      <c r="F229" s="385">
        <f t="shared" si="7"/>
        <v>54</v>
      </c>
      <c r="G229" s="344">
        <f t="shared" si="6"/>
        <v>3.0783263025880745E-3</v>
      </c>
    </row>
    <row r="230" spans="2:7" ht="14.4" thickTop="1" thickBot="1">
      <c r="B230" s="241">
        <v>21305</v>
      </c>
      <c r="C230" s="263" t="s">
        <v>755</v>
      </c>
      <c r="D230" s="385">
        <v>46</v>
      </c>
      <c r="E230" s="385">
        <v>67</v>
      </c>
      <c r="F230" s="385">
        <f t="shared" si="7"/>
        <v>113</v>
      </c>
      <c r="G230" s="344">
        <f t="shared" si="6"/>
        <v>6.4416828183787482E-3</v>
      </c>
    </row>
    <row r="231" spans="2:7" ht="14.4" thickTop="1" thickBot="1">
      <c r="B231" s="241">
        <v>21306</v>
      </c>
      <c r="C231" s="263" t="s">
        <v>756</v>
      </c>
      <c r="D231" s="385">
        <v>35</v>
      </c>
      <c r="E231" s="385">
        <v>45</v>
      </c>
      <c r="F231" s="385">
        <f t="shared" si="7"/>
        <v>80</v>
      </c>
      <c r="G231" s="344">
        <f t="shared" si="6"/>
        <v>4.5604834112415917E-3</v>
      </c>
    </row>
    <row r="232" spans="2:7" ht="14.4" thickTop="1" thickBot="1">
      <c r="B232" s="241">
        <v>21307</v>
      </c>
      <c r="C232" s="263" t="s">
        <v>757</v>
      </c>
      <c r="D232" s="385">
        <v>36</v>
      </c>
      <c r="E232" s="385">
        <v>48</v>
      </c>
      <c r="F232" s="385">
        <f t="shared" si="7"/>
        <v>84</v>
      </c>
      <c r="G232" s="344">
        <f t="shared" si="6"/>
        <v>4.7885075818036712E-3</v>
      </c>
    </row>
    <row r="233" spans="2:7" ht="14.4" thickTop="1" thickBot="1">
      <c r="B233" s="241">
        <v>21308</v>
      </c>
      <c r="C233" s="263" t="s">
        <v>758</v>
      </c>
      <c r="D233" s="385">
        <v>28</v>
      </c>
      <c r="E233" s="385">
        <v>23</v>
      </c>
      <c r="F233" s="385">
        <f t="shared" si="7"/>
        <v>51</v>
      </c>
      <c r="G233" s="344">
        <f t="shared" si="6"/>
        <v>2.9073081746665147E-3</v>
      </c>
    </row>
    <row r="234" spans="2:7" ht="14.4" thickTop="1" thickBot="1">
      <c r="B234" s="241">
        <v>21401</v>
      </c>
      <c r="C234" s="263" t="s">
        <v>56</v>
      </c>
      <c r="D234" s="385">
        <v>72</v>
      </c>
      <c r="E234" s="385">
        <v>54</v>
      </c>
      <c r="F234" s="385">
        <f t="shared" si="7"/>
        <v>126</v>
      </c>
      <c r="G234" s="344">
        <f t="shared" si="6"/>
        <v>7.1827613727055064E-3</v>
      </c>
    </row>
    <row r="235" spans="2:7" ht="14.4" thickTop="1" thickBot="1">
      <c r="B235" s="241">
        <v>21402</v>
      </c>
      <c r="C235" s="263" t="s">
        <v>759</v>
      </c>
      <c r="D235" s="385">
        <v>10</v>
      </c>
      <c r="E235" s="385">
        <v>13</v>
      </c>
      <c r="F235" s="385">
        <f t="shared" si="7"/>
        <v>23</v>
      </c>
      <c r="G235" s="344">
        <f t="shared" si="6"/>
        <v>1.3111389807319576E-3</v>
      </c>
    </row>
    <row r="236" spans="2:7" ht="14.4" thickTop="1" thickBot="1">
      <c r="B236" s="241">
        <v>21403</v>
      </c>
      <c r="C236" s="263" t="s">
        <v>760</v>
      </c>
      <c r="D236" s="385">
        <v>36</v>
      </c>
      <c r="E236" s="385">
        <v>24</v>
      </c>
      <c r="F236" s="385">
        <f t="shared" si="7"/>
        <v>60</v>
      </c>
      <c r="G236" s="344">
        <f t="shared" si="6"/>
        <v>3.4203625584311938E-3</v>
      </c>
    </row>
    <row r="237" spans="2:7" ht="14.4" thickTop="1" thickBot="1">
      <c r="B237" s="241">
        <v>21404</v>
      </c>
      <c r="C237" s="263" t="s">
        <v>761</v>
      </c>
      <c r="D237" s="385">
        <v>23</v>
      </c>
      <c r="E237" s="385">
        <v>17</v>
      </c>
      <c r="F237" s="385">
        <f t="shared" si="7"/>
        <v>40</v>
      </c>
      <c r="G237" s="344">
        <f t="shared" si="6"/>
        <v>2.2802417056207959E-3</v>
      </c>
    </row>
    <row r="238" spans="2:7" ht="14.4" thickTop="1" thickBot="1">
      <c r="B238" s="241">
        <v>21501</v>
      </c>
      <c r="C238" s="263" t="s">
        <v>18</v>
      </c>
      <c r="D238" s="385">
        <v>32</v>
      </c>
      <c r="E238" s="385">
        <v>48</v>
      </c>
      <c r="F238" s="385">
        <f t="shared" si="7"/>
        <v>80</v>
      </c>
      <c r="G238" s="344">
        <f t="shared" si="6"/>
        <v>4.5604834112415917E-3</v>
      </c>
    </row>
    <row r="239" spans="2:7" ht="14.4" thickTop="1" thickBot="1">
      <c r="B239" s="241">
        <v>21502</v>
      </c>
      <c r="C239" s="263" t="s">
        <v>733</v>
      </c>
      <c r="D239" s="385">
        <v>17</v>
      </c>
      <c r="E239" s="385">
        <v>14</v>
      </c>
      <c r="F239" s="385">
        <f t="shared" si="7"/>
        <v>31</v>
      </c>
      <c r="G239" s="344">
        <f t="shared" si="6"/>
        <v>1.7671873218561168E-3</v>
      </c>
    </row>
    <row r="240" spans="2:7" ht="14.4" thickTop="1" thickBot="1">
      <c r="B240" s="241">
        <v>21503</v>
      </c>
      <c r="C240" s="263" t="s">
        <v>762</v>
      </c>
      <c r="D240" s="385">
        <v>2</v>
      </c>
      <c r="E240" s="385">
        <v>4</v>
      </c>
      <c r="F240" s="385">
        <f t="shared" si="7"/>
        <v>6</v>
      </c>
      <c r="G240" s="344">
        <f t="shared" si="6"/>
        <v>3.4203625584311936E-4</v>
      </c>
    </row>
    <row r="241" spans="2:7" ht="14.4" thickTop="1" thickBot="1">
      <c r="B241" s="241">
        <v>21504</v>
      </c>
      <c r="C241" s="263" t="s">
        <v>763</v>
      </c>
      <c r="D241" s="385">
        <v>24</v>
      </c>
      <c r="E241" s="385">
        <v>37</v>
      </c>
      <c r="F241" s="385">
        <f t="shared" si="7"/>
        <v>61</v>
      </c>
      <c r="G241" s="344">
        <f t="shared" si="6"/>
        <v>3.4773686010717134E-3</v>
      </c>
    </row>
    <row r="242" spans="2:7" ht="14.4" thickTop="1" thickBot="1">
      <c r="B242" s="241">
        <v>21601</v>
      </c>
      <c r="C242" s="263" t="s">
        <v>709</v>
      </c>
      <c r="D242" s="385">
        <v>20</v>
      </c>
      <c r="E242" s="385">
        <v>18</v>
      </c>
      <c r="F242" s="385">
        <f t="shared" si="7"/>
        <v>38</v>
      </c>
      <c r="G242" s="344">
        <f t="shared" si="6"/>
        <v>2.1662296203397561E-3</v>
      </c>
    </row>
    <row r="243" spans="2:7" ht="14.4" thickTop="1" thickBot="1">
      <c r="B243" s="241">
        <v>21602</v>
      </c>
      <c r="C243" s="263" t="s">
        <v>852</v>
      </c>
      <c r="D243" s="385">
        <v>13</v>
      </c>
      <c r="E243" s="385">
        <v>20</v>
      </c>
      <c r="F243" s="385">
        <f t="shared" si="7"/>
        <v>33</v>
      </c>
      <c r="G243" s="344">
        <f t="shared" ref="G243:G244" si="8">+F243/$F$496</f>
        <v>1.8811994071371565E-3</v>
      </c>
    </row>
    <row r="244" spans="2:7" ht="14.4" thickTop="1" thickBot="1">
      <c r="B244" s="241">
        <v>21603</v>
      </c>
      <c r="C244" s="263" t="s">
        <v>1540</v>
      </c>
      <c r="D244" s="385">
        <v>12</v>
      </c>
      <c r="E244" s="385">
        <v>13</v>
      </c>
      <c r="F244" s="385">
        <f t="shared" si="7"/>
        <v>25</v>
      </c>
      <c r="G244" s="344">
        <f t="shared" si="8"/>
        <v>1.4251510660129973E-3</v>
      </c>
    </row>
    <row r="245" spans="2:7" ht="14.4" thickTop="1" thickBot="1">
      <c r="B245" s="241">
        <v>30101</v>
      </c>
      <c r="C245" s="263" t="s">
        <v>764</v>
      </c>
      <c r="D245" s="385">
        <v>2</v>
      </c>
      <c r="E245" s="385">
        <v>1</v>
      </c>
      <c r="F245" s="385">
        <f t="shared" si="7"/>
        <v>3</v>
      </c>
      <c r="G245" s="344">
        <f t="shared" ref="G245:G308" si="9">+F245/$F$496</f>
        <v>1.7101812792155968E-4</v>
      </c>
    </row>
    <row r="246" spans="2:7" ht="14.4" thickTop="1" thickBot="1">
      <c r="B246" s="241">
        <v>30102</v>
      </c>
      <c r="C246" s="263" t="s">
        <v>765</v>
      </c>
      <c r="D246" s="385">
        <v>1</v>
      </c>
      <c r="E246" s="385">
        <v>5</v>
      </c>
      <c r="F246" s="385">
        <f t="shared" si="7"/>
        <v>6</v>
      </c>
      <c r="G246" s="344">
        <f t="shared" si="9"/>
        <v>3.4203625584311936E-4</v>
      </c>
    </row>
    <row r="247" spans="2:7" ht="14.4" thickTop="1" thickBot="1">
      <c r="B247" s="241">
        <v>30103</v>
      </c>
      <c r="C247" s="263" t="s">
        <v>592</v>
      </c>
      <c r="D247" s="385">
        <v>11</v>
      </c>
      <c r="E247" s="385">
        <v>3</v>
      </c>
      <c r="F247" s="385">
        <f t="shared" si="7"/>
        <v>14</v>
      </c>
      <c r="G247" s="344">
        <f t="shared" si="9"/>
        <v>7.9808459696727857E-4</v>
      </c>
    </row>
    <row r="248" spans="2:7" ht="14.4" thickTop="1" thickBot="1">
      <c r="B248" s="241">
        <v>30104</v>
      </c>
      <c r="C248" s="263" t="s">
        <v>766</v>
      </c>
      <c r="D248" s="385">
        <v>17</v>
      </c>
      <c r="E248" s="385">
        <v>21</v>
      </c>
      <c r="F248" s="385">
        <f t="shared" si="7"/>
        <v>38</v>
      </c>
      <c r="G248" s="344">
        <f t="shared" si="9"/>
        <v>2.1662296203397561E-3</v>
      </c>
    </row>
    <row r="249" spans="2:7" ht="14.4" thickTop="1" thickBot="1">
      <c r="B249" s="241">
        <v>30105</v>
      </c>
      <c r="C249" s="263" t="s">
        <v>767</v>
      </c>
      <c r="D249" s="385">
        <v>50</v>
      </c>
      <c r="E249" s="385">
        <v>66</v>
      </c>
      <c r="F249" s="385">
        <f t="shared" si="7"/>
        <v>116</v>
      </c>
      <c r="G249" s="344">
        <f t="shared" si="9"/>
        <v>6.6127009463003081E-3</v>
      </c>
    </row>
    <row r="250" spans="2:7" ht="14.4" thickTop="1" thickBot="1">
      <c r="B250" s="241">
        <v>30106</v>
      </c>
      <c r="C250" s="263" t="s">
        <v>768</v>
      </c>
      <c r="D250" s="385">
        <v>3</v>
      </c>
      <c r="E250" s="385">
        <v>3</v>
      </c>
      <c r="F250" s="385">
        <f t="shared" si="7"/>
        <v>6</v>
      </c>
      <c r="G250" s="344">
        <f t="shared" si="9"/>
        <v>3.4203625584311936E-4</v>
      </c>
    </row>
    <row r="251" spans="2:7" ht="14.4" thickTop="1" thickBot="1">
      <c r="B251" s="241">
        <v>30107</v>
      </c>
      <c r="C251" s="263" t="s">
        <v>769</v>
      </c>
      <c r="D251" s="385">
        <v>19</v>
      </c>
      <c r="E251" s="385">
        <v>20</v>
      </c>
      <c r="F251" s="385">
        <f t="shared" si="7"/>
        <v>39</v>
      </c>
      <c r="G251" s="344">
        <f t="shared" si="9"/>
        <v>2.2232356629802758E-3</v>
      </c>
    </row>
    <row r="252" spans="2:7" ht="14.4" thickTop="1" thickBot="1">
      <c r="B252" s="241">
        <v>30108</v>
      </c>
      <c r="C252" s="263" t="s">
        <v>770</v>
      </c>
      <c r="D252" s="385">
        <v>44</v>
      </c>
      <c r="E252" s="385">
        <v>6</v>
      </c>
      <c r="F252" s="385">
        <f t="shared" si="7"/>
        <v>50</v>
      </c>
      <c r="G252" s="344">
        <f t="shared" si="9"/>
        <v>2.8503021320259946E-3</v>
      </c>
    </row>
    <row r="253" spans="2:7" ht="14.4" thickTop="1" thickBot="1">
      <c r="B253" s="241">
        <v>30109</v>
      </c>
      <c r="C253" s="263" t="s">
        <v>771</v>
      </c>
      <c r="D253" s="385">
        <v>21</v>
      </c>
      <c r="E253" s="385">
        <v>24</v>
      </c>
      <c r="F253" s="385">
        <f t="shared" si="7"/>
        <v>45</v>
      </c>
      <c r="G253" s="344">
        <f t="shared" si="9"/>
        <v>2.5652719188233955E-3</v>
      </c>
    </row>
    <row r="254" spans="2:7" ht="14.4" thickTop="1" thickBot="1">
      <c r="B254" s="241">
        <v>30110</v>
      </c>
      <c r="C254" s="263" t="s">
        <v>772</v>
      </c>
      <c r="D254" s="385">
        <v>0</v>
      </c>
      <c r="E254" s="385">
        <v>4</v>
      </c>
      <c r="F254" s="385">
        <f t="shared" si="7"/>
        <v>4</v>
      </c>
      <c r="G254" s="344">
        <f t="shared" si="9"/>
        <v>2.2802417056207958E-4</v>
      </c>
    </row>
    <row r="255" spans="2:7" ht="14.4" thickTop="1" thickBot="1">
      <c r="B255" s="241">
        <v>30111</v>
      </c>
      <c r="C255" s="263" t="s">
        <v>773</v>
      </c>
      <c r="D255" s="385">
        <v>7</v>
      </c>
      <c r="E255" s="385">
        <v>7</v>
      </c>
      <c r="F255" s="385">
        <f t="shared" si="7"/>
        <v>14</v>
      </c>
      <c r="G255" s="344">
        <f t="shared" si="9"/>
        <v>7.9808459696727857E-4</v>
      </c>
    </row>
    <row r="256" spans="2:7" ht="14.4" thickTop="1" thickBot="1">
      <c r="B256" s="241">
        <v>30201</v>
      </c>
      <c r="C256" s="263" t="s">
        <v>30</v>
      </c>
      <c r="D256" s="385">
        <v>19</v>
      </c>
      <c r="E256" s="385">
        <v>22</v>
      </c>
      <c r="F256" s="385">
        <f t="shared" si="7"/>
        <v>41</v>
      </c>
      <c r="G256" s="344">
        <f t="shared" si="9"/>
        <v>2.3372477482613155E-3</v>
      </c>
    </row>
    <row r="257" spans="2:7" ht="14.4" thickTop="1" thickBot="1">
      <c r="B257" s="241">
        <v>30202</v>
      </c>
      <c r="C257" s="263" t="s">
        <v>615</v>
      </c>
      <c r="D257" s="385">
        <v>12</v>
      </c>
      <c r="E257" s="385">
        <v>14</v>
      </c>
      <c r="F257" s="385">
        <f t="shared" si="7"/>
        <v>26</v>
      </c>
      <c r="G257" s="344">
        <f t="shared" si="9"/>
        <v>1.4821571086535172E-3</v>
      </c>
    </row>
    <row r="258" spans="2:7" ht="14.4" thickTop="1" thickBot="1">
      <c r="B258" s="241">
        <v>30203</v>
      </c>
      <c r="C258" s="263" t="s">
        <v>774</v>
      </c>
      <c r="D258" s="385">
        <v>2</v>
      </c>
      <c r="E258" s="385">
        <v>7</v>
      </c>
      <c r="F258" s="385">
        <f t="shared" si="7"/>
        <v>9</v>
      </c>
      <c r="G258" s="344">
        <f t="shared" si="9"/>
        <v>5.1305438376467909E-4</v>
      </c>
    </row>
    <row r="259" spans="2:7" ht="14.4" thickTop="1" thickBot="1">
      <c r="B259" s="241">
        <v>30204</v>
      </c>
      <c r="C259" s="263" t="s">
        <v>775</v>
      </c>
      <c r="D259" s="385">
        <v>9</v>
      </c>
      <c r="E259" s="385">
        <v>7</v>
      </c>
      <c r="F259" s="385">
        <f t="shared" si="7"/>
        <v>16</v>
      </c>
      <c r="G259" s="344">
        <f t="shared" si="9"/>
        <v>9.1209668224831832E-4</v>
      </c>
    </row>
    <row r="260" spans="2:7" ht="14.4" thickTop="1" thickBot="1">
      <c r="B260" s="241">
        <v>30205</v>
      </c>
      <c r="C260" s="263" t="s">
        <v>776</v>
      </c>
      <c r="D260" s="385">
        <v>20</v>
      </c>
      <c r="E260" s="385">
        <v>42</v>
      </c>
      <c r="F260" s="385">
        <f t="shared" si="7"/>
        <v>62</v>
      </c>
      <c r="G260" s="344">
        <f t="shared" si="9"/>
        <v>3.5343746437122335E-3</v>
      </c>
    </row>
    <row r="261" spans="2:7" ht="14.4" thickTop="1" thickBot="1">
      <c r="B261" s="241">
        <v>30206</v>
      </c>
      <c r="C261" s="263" t="s">
        <v>1541</v>
      </c>
      <c r="D261" s="385">
        <v>2</v>
      </c>
      <c r="E261" s="385">
        <v>3</v>
      </c>
      <c r="F261" s="385">
        <f t="shared" si="7"/>
        <v>5</v>
      </c>
      <c r="G261" s="344">
        <f t="shared" si="9"/>
        <v>2.8503021320259948E-4</v>
      </c>
    </row>
    <row r="262" spans="2:7" ht="14.4" thickTop="1" thickBot="1">
      <c r="B262" s="241">
        <v>30301</v>
      </c>
      <c r="C262" s="263" t="s">
        <v>777</v>
      </c>
      <c r="D262" s="385">
        <v>0</v>
      </c>
      <c r="E262" s="385">
        <v>4</v>
      </c>
      <c r="F262" s="385">
        <f t="shared" si="7"/>
        <v>4</v>
      </c>
      <c r="G262" s="344">
        <f t="shared" si="9"/>
        <v>2.2802417056207958E-4</v>
      </c>
    </row>
    <row r="263" spans="2:7" ht="14.4" thickTop="1" thickBot="1">
      <c r="B263" s="241">
        <v>30302</v>
      </c>
      <c r="C263" s="263" t="s">
        <v>778</v>
      </c>
      <c r="D263" s="385">
        <v>7</v>
      </c>
      <c r="E263" s="385">
        <v>10</v>
      </c>
      <c r="F263" s="385">
        <f t="shared" ref="F263:F326" si="10">+D263+E263</f>
        <v>17</v>
      </c>
      <c r="G263" s="344">
        <f t="shared" si="9"/>
        <v>9.691027248888382E-4</v>
      </c>
    </row>
    <row r="264" spans="2:7" ht="14.4" thickTop="1" thickBot="1">
      <c r="B264" s="241">
        <v>30303</v>
      </c>
      <c r="C264" s="263" t="s">
        <v>659</v>
      </c>
      <c r="D264" s="385">
        <v>4</v>
      </c>
      <c r="E264" s="385">
        <v>4</v>
      </c>
      <c r="F264" s="385">
        <f t="shared" si="10"/>
        <v>8</v>
      </c>
      <c r="G264" s="344">
        <f t="shared" si="9"/>
        <v>4.5604834112415916E-4</v>
      </c>
    </row>
    <row r="265" spans="2:7" ht="14.4" thickTop="1" thickBot="1">
      <c r="B265" s="241">
        <v>30304</v>
      </c>
      <c r="C265" s="263" t="s">
        <v>18</v>
      </c>
      <c r="D265" s="385">
        <v>4</v>
      </c>
      <c r="E265" s="385">
        <v>5</v>
      </c>
      <c r="F265" s="385">
        <f t="shared" si="10"/>
        <v>9</v>
      </c>
      <c r="G265" s="344">
        <f t="shared" si="9"/>
        <v>5.1305438376467909E-4</v>
      </c>
    </row>
    <row r="266" spans="2:7" ht="14.4" thickTop="1" thickBot="1">
      <c r="B266" s="241">
        <v>30305</v>
      </c>
      <c r="C266" s="263" t="s">
        <v>649</v>
      </c>
      <c r="D266" s="385">
        <v>3</v>
      </c>
      <c r="E266" s="385">
        <v>6</v>
      </c>
      <c r="F266" s="385">
        <f t="shared" si="10"/>
        <v>9</v>
      </c>
      <c r="G266" s="344">
        <f t="shared" si="9"/>
        <v>5.1305438376467909E-4</v>
      </c>
    </row>
    <row r="267" spans="2:7" ht="14.4" thickTop="1" thickBot="1">
      <c r="B267" s="241">
        <v>30306</v>
      </c>
      <c r="C267" s="263" t="s">
        <v>771</v>
      </c>
      <c r="D267" s="385">
        <v>2</v>
      </c>
      <c r="E267" s="385">
        <v>2</v>
      </c>
      <c r="F267" s="385">
        <f t="shared" si="10"/>
        <v>4</v>
      </c>
      <c r="G267" s="344">
        <f t="shared" si="9"/>
        <v>2.2802417056207958E-4</v>
      </c>
    </row>
    <row r="268" spans="2:7" ht="14.4" thickTop="1" thickBot="1">
      <c r="B268" s="241">
        <v>30307</v>
      </c>
      <c r="C268" s="263" t="s">
        <v>698</v>
      </c>
      <c r="D268" s="385">
        <v>2</v>
      </c>
      <c r="E268" s="385">
        <v>1</v>
      </c>
      <c r="F268" s="385">
        <f t="shared" si="10"/>
        <v>3</v>
      </c>
      <c r="G268" s="344">
        <f t="shared" si="9"/>
        <v>1.7101812792155968E-4</v>
      </c>
    </row>
    <row r="269" spans="2:7" ht="14.4" thickTop="1" thickBot="1">
      <c r="B269" s="241">
        <v>30308</v>
      </c>
      <c r="C269" s="263" t="s">
        <v>779</v>
      </c>
      <c r="D269" s="385">
        <v>0</v>
      </c>
      <c r="E269" s="385">
        <v>1</v>
      </c>
      <c r="F269" s="385">
        <f t="shared" si="10"/>
        <v>1</v>
      </c>
      <c r="G269" s="344">
        <f t="shared" si="9"/>
        <v>5.7006042640519895E-5</v>
      </c>
    </row>
    <row r="270" spans="2:7" ht="14.4" thickTop="1" thickBot="1">
      <c r="B270" s="241">
        <v>30401</v>
      </c>
      <c r="C270" s="263" t="s">
        <v>780</v>
      </c>
      <c r="D270" s="385">
        <v>10</v>
      </c>
      <c r="E270" s="385">
        <v>6</v>
      </c>
      <c r="F270" s="385">
        <f t="shared" si="10"/>
        <v>16</v>
      </c>
      <c r="G270" s="344">
        <f t="shared" si="9"/>
        <v>9.1209668224831832E-4</v>
      </c>
    </row>
    <row r="271" spans="2:7" ht="14.4" thickTop="1" thickBot="1">
      <c r="B271" s="241">
        <v>30402</v>
      </c>
      <c r="C271" s="263" t="s">
        <v>781</v>
      </c>
      <c r="D271" s="385">
        <v>12</v>
      </c>
      <c r="E271" s="385">
        <v>15</v>
      </c>
      <c r="F271" s="385">
        <f t="shared" si="10"/>
        <v>27</v>
      </c>
      <c r="G271" s="344">
        <f t="shared" si="9"/>
        <v>1.5391631512940373E-3</v>
      </c>
    </row>
    <row r="272" spans="2:7" ht="14.4" thickTop="1" thickBot="1">
      <c r="B272" s="241">
        <v>30403</v>
      </c>
      <c r="C272" s="263" t="s">
        <v>684</v>
      </c>
      <c r="D272" s="385">
        <v>14</v>
      </c>
      <c r="E272" s="385">
        <v>16</v>
      </c>
      <c r="F272" s="385">
        <f t="shared" si="10"/>
        <v>30</v>
      </c>
      <c r="G272" s="344">
        <f t="shared" si="9"/>
        <v>1.7101812792155969E-3</v>
      </c>
    </row>
    <row r="273" spans="2:7" ht="14.4" thickTop="1" thickBot="1">
      <c r="B273" s="241">
        <v>30501</v>
      </c>
      <c r="C273" s="263" t="s">
        <v>59</v>
      </c>
      <c r="D273" s="385">
        <v>39</v>
      </c>
      <c r="E273" s="385">
        <v>118</v>
      </c>
      <c r="F273" s="385">
        <f t="shared" si="10"/>
        <v>157</v>
      </c>
      <c r="G273" s="344">
        <f t="shared" si="9"/>
        <v>8.9499486945616227E-3</v>
      </c>
    </row>
    <row r="274" spans="2:7" ht="14.4" thickTop="1" thickBot="1">
      <c r="B274" s="241">
        <v>30502</v>
      </c>
      <c r="C274" s="263" t="s">
        <v>782</v>
      </c>
      <c r="D274" s="385">
        <v>11</v>
      </c>
      <c r="E274" s="385">
        <v>18</v>
      </c>
      <c r="F274" s="385">
        <f t="shared" si="10"/>
        <v>29</v>
      </c>
      <c r="G274" s="344">
        <f t="shared" si="9"/>
        <v>1.653175236575077E-3</v>
      </c>
    </row>
    <row r="275" spans="2:7" ht="14.4" thickTop="1" thickBot="1">
      <c r="B275" s="241">
        <v>30503</v>
      </c>
      <c r="C275" s="263" t="s">
        <v>783</v>
      </c>
      <c r="D275" s="385">
        <v>0</v>
      </c>
      <c r="E275" s="385">
        <v>1</v>
      </c>
      <c r="F275" s="385">
        <f t="shared" si="10"/>
        <v>1</v>
      </c>
      <c r="G275" s="344">
        <f t="shared" si="9"/>
        <v>5.7006042640519895E-5</v>
      </c>
    </row>
    <row r="276" spans="2:7" ht="14.4" thickTop="1" thickBot="1">
      <c r="B276" s="241">
        <v>30504</v>
      </c>
      <c r="C276" s="263" t="s">
        <v>68</v>
      </c>
      <c r="D276" s="385">
        <v>9</v>
      </c>
      <c r="E276" s="385">
        <v>5</v>
      </c>
      <c r="F276" s="385">
        <f t="shared" si="10"/>
        <v>14</v>
      </c>
      <c r="G276" s="344">
        <f t="shared" si="9"/>
        <v>7.9808459696727857E-4</v>
      </c>
    </row>
    <row r="277" spans="2:7" ht="14.4" thickTop="1" thickBot="1">
      <c r="B277" s="241">
        <v>30505</v>
      </c>
      <c r="C277" s="263" t="s">
        <v>784</v>
      </c>
      <c r="D277" s="385">
        <v>15</v>
      </c>
      <c r="E277" s="385">
        <v>27</v>
      </c>
      <c r="F277" s="385">
        <f t="shared" si="10"/>
        <v>42</v>
      </c>
      <c r="G277" s="344">
        <f t="shared" si="9"/>
        <v>2.3942537909018356E-3</v>
      </c>
    </row>
    <row r="278" spans="2:7" ht="14.4" thickTop="1" thickBot="1">
      <c r="B278" s="241">
        <v>30506</v>
      </c>
      <c r="C278" s="263" t="s">
        <v>785</v>
      </c>
      <c r="D278" s="385">
        <v>16</v>
      </c>
      <c r="E278" s="385">
        <v>23</v>
      </c>
      <c r="F278" s="385">
        <f t="shared" si="10"/>
        <v>39</v>
      </c>
      <c r="G278" s="344">
        <f t="shared" si="9"/>
        <v>2.2232356629802758E-3</v>
      </c>
    </row>
    <row r="279" spans="2:7" ht="14.4" thickTop="1" thickBot="1">
      <c r="B279" s="241">
        <v>30507</v>
      </c>
      <c r="C279" s="263" t="s">
        <v>786</v>
      </c>
      <c r="D279" s="385">
        <v>5</v>
      </c>
      <c r="E279" s="385">
        <v>6</v>
      </c>
      <c r="F279" s="385">
        <f t="shared" si="10"/>
        <v>11</v>
      </c>
      <c r="G279" s="344">
        <f t="shared" si="9"/>
        <v>6.2706646904571884E-4</v>
      </c>
    </row>
    <row r="280" spans="2:7" ht="14.4" thickTop="1" thickBot="1">
      <c r="B280" s="241">
        <v>30508</v>
      </c>
      <c r="C280" s="263" t="s">
        <v>787</v>
      </c>
      <c r="D280" s="385">
        <v>4</v>
      </c>
      <c r="E280" s="385">
        <v>6</v>
      </c>
      <c r="F280" s="385">
        <f t="shared" si="10"/>
        <v>10</v>
      </c>
      <c r="G280" s="344">
        <f t="shared" si="9"/>
        <v>5.7006042640519896E-4</v>
      </c>
    </row>
    <row r="281" spans="2:7" ht="14.4" thickTop="1" thickBot="1">
      <c r="B281" s="241">
        <v>30509</v>
      </c>
      <c r="C281" s="263" t="s">
        <v>788</v>
      </c>
      <c r="D281" s="385">
        <v>8</v>
      </c>
      <c r="E281" s="385">
        <v>6</v>
      </c>
      <c r="F281" s="385">
        <f t="shared" si="10"/>
        <v>14</v>
      </c>
      <c r="G281" s="344">
        <f t="shared" si="9"/>
        <v>7.9808459696727857E-4</v>
      </c>
    </row>
    <row r="282" spans="2:7" ht="14.4" thickTop="1" thickBot="1">
      <c r="B282" s="241">
        <v>30510</v>
      </c>
      <c r="C282" s="263" t="s">
        <v>789</v>
      </c>
      <c r="D282" s="385">
        <v>6</v>
      </c>
      <c r="E282" s="385">
        <v>4</v>
      </c>
      <c r="F282" s="385">
        <f t="shared" si="10"/>
        <v>10</v>
      </c>
      <c r="G282" s="344">
        <f t="shared" si="9"/>
        <v>5.7006042640519896E-4</v>
      </c>
    </row>
    <row r="283" spans="2:7" ht="14.4" thickTop="1" thickBot="1">
      <c r="B283" s="241">
        <v>30511</v>
      </c>
      <c r="C283" s="263" t="s">
        <v>790</v>
      </c>
      <c r="D283" s="385">
        <v>4</v>
      </c>
      <c r="E283" s="385">
        <v>2</v>
      </c>
      <c r="F283" s="385">
        <f t="shared" si="10"/>
        <v>6</v>
      </c>
      <c r="G283" s="344">
        <f t="shared" si="9"/>
        <v>3.4203625584311936E-4</v>
      </c>
    </row>
    <row r="284" spans="2:7" ht="14.4" thickTop="1" thickBot="1">
      <c r="B284" s="241">
        <v>30512</v>
      </c>
      <c r="C284" s="263" t="s">
        <v>791</v>
      </c>
      <c r="D284" s="385">
        <v>285</v>
      </c>
      <c r="E284" s="385">
        <v>111</v>
      </c>
      <c r="F284" s="385">
        <f t="shared" si="10"/>
        <v>396</v>
      </c>
      <c r="G284" s="344">
        <f t="shared" si="9"/>
        <v>2.2574392885645878E-2</v>
      </c>
    </row>
    <row r="285" spans="2:7" ht="14.4" thickTop="1" thickBot="1">
      <c r="B285" s="241">
        <v>30601</v>
      </c>
      <c r="C285" s="263" t="s">
        <v>792</v>
      </c>
      <c r="D285" s="385">
        <v>7</v>
      </c>
      <c r="E285" s="385">
        <v>8</v>
      </c>
      <c r="F285" s="385">
        <f t="shared" si="10"/>
        <v>15</v>
      </c>
      <c r="G285" s="344">
        <f t="shared" si="9"/>
        <v>8.5509063960779845E-4</v>
      </c>
    </row>
    <row r="286" spans="2:7" ht="14.4" thickTop="1" thickBot="1">
      <c r="B286" s="241">
        <v>30602</v>
      </c>
      <c r="C286" s="263" t="s">
        <v>793</v>
      </c>
      <c r="D286" s="385">
        <v>25</v>
      </c>
      <c r="E286" s="385">
        <v>21</v>
      </c>
      <c r="F286" s="385">
        <f t="shared" si="10"/>
        <v>46</v>
      </c>
      <c r="G286" s="344">
        <f t="shared" si="9"/>
        <v>2.6222779614639151E-3</v>
      </c>
    </row>
    <row r="287" spans="2:7" ht="14.4" thickTop="1" thickBot="1">
      <c r="B287" s="241">
        <v>30603</v>
      </c>
      <c r="C287" s="263" t="s">
        <v>794</v>
      </c>
      <c r="D287" s="385">
        <v>2</v>
      </c>
      <c r="E287" s="385">
        <v>5</v>
      </c>
      <c r="F287" s="385">
        <f t="shared" si="10"/>
        <v>7</v>
      </c>
      <c r="G287" s="344">
        <f t="shared" si="9"/>
        <v>3.9904229848363929E-4</v>
      </c>
    </row>
    <row r="288" spans="2:7" ht="14.4" thickTop="1" thickBot="1">
      <c r="B288" s="241">
        <v>30701</v>
      </c>
      <c r="C288" s="263" t="s">
        <v>18</v>
      </c>
      <c r="D288" s="385">
        <v>16</v>
      </c>
      <c r="E288" s="385">
        <v>19</v>
      </c>
      <c r="F288" s="385">
        <f t="shared" si="10"/>
        <v>35</v>
      </c>
      <c r="G288" s="344">
        <f t="shared" si="9"/>
        <v>1.9952114924181963E-3</v>
      </c>
    </row>
    <row r="289" spans="2:7" ht="14.4" thickTop="1" thickBot="1">
      <c r="B289" s="241">
        <v>30702</v>
      </c>
      <c r="C289" s="263" t="s">
        <v>795</v>
      </c>
      <c r="D289" s="385">
        <v>10</v>
      </c>
      <c r="E289" s="385">
        <v>21</v>
      </c>
      <c r="F289" s="385">
        <f t="shared" si="10"/>
        <v>31</v>
      </c>
      <c r="G289" s="344">
        <f t="shared" si="9"/>
        <v>1.7671873218561168E-3</v>
      </c>
    </row>
    <row r="290" spans="2:7" ht="14.4" thickTop="1" thickBot="1">
      <c r="B290" s="241">
        <v>30703</v>
      </c>
      <c r="C290" s="263" t="s">
        <v>796</v>
      </c>
      <c r="D290" s="385">
        <v>1</v>
      </c>
      <c r="E290" s="385">
        <v>2</v>
      </c>
      <c r="F290" s="385">
        <f t="shared" si="10"/>
        <v>3</v>
      </c>
      <c r="G290" s="344">
        <f t="shared" si="9"/>
        <v>1.7101812792155968E-4</v>
      </c>
    </row>
    <row r="291" spans="2:7" ht="14.4" thickTop="1" thickBot="1">
      <c r="B291" s="241">
        <v>30704</v>
      </c>
      <c r="C291" s="263" t="s">
        <v>797</v>
      </c>
      <c r="D291" s="385">
        <v>4</v>
      </c>
      <c r="E291" s="385">
        <v>2</v>
      </c>
      <c r="F291" s="385">
        <f t="shared" si="10"/>
        <v>6</v>
      </c>
      <c r="G291" s="344">
        <f t="shared" si="9"/>
        <v>3.4203625584311936E-4</v>
      </c>
    </row>
    <row r="292" spans="2:7" ht="14.4" thickTop="1" thickBot="1">
      <c r="B292" s="241">
        <v>30705</v>
      </c>
      <c r="C292" s="263" t="s">
        <v>788</v>
      </c>
      <c r="D292" s="385">
        <v>3</v>
      </c>
      <c r="E292" s="385">
        <v>5</v>
      </c>
      <c r="F292" s="385">
        <f t="shared" si="10"/>
        <v>8</v>
      </c>
      <c r="G292" s="344">
        <f t="shared" si="9"/>
        <v>4.5604834112415916E-4</v>
      </c>
    </row>
    <row r="293" spans="2:7" ht="14.4" thickTop="1" thickBot="1">
      <c r="B293" s="241">
        <v>30801</v>
      </c>
      <c r="C293" s="263" t="s">
        <v>798</v>
      </c>
      <c r="D293" s="385">
        <v>13</v>
      </c>
      <c r="E293" s="385">
        <v>10</v>
      </c>
      <c r="F293" s="385">
        <f t="shared" si="10"/>
        <v>23</v>
      </c>
      <c r="G293" s="344">
        <f t="shared" si="9"/>
        <v>1.3111389807319576E-3</v>
      </c>
    </row>
    <row r="294" spans="2:7" ht="14.4" thickTop="1" thickBot="1">
      <c r="B294" s="241">
        <v>30802</v>
      </c>
      <c r="C294" s="263" t="s">
        <v>63</v>
      </c>
      <c r="D294" s="385">
        <v>5</v>
      </c>
      <c r="E294" s="385">
        <v>16</v>
      </c>
      <c r="F294" s="385">
        <f t="shared" si="10"/>
        <v>21</v>
      </c>
      <c r="G294" s="344">
        <f t="shared" si="9"/>
        <v>1.1971268954509178E-3</v>
      </c>
    </row>
    <row r="295" spans="2:7" ht="14.4" thickTop="1" thickBot="1">
      <c r="B295" s="241">
        <v>30803</v>
      </c>
      <c r="C295" s="263" t="s">
        <v>799</v>
      </c>
      <c r="D295" s="385">
        <v>6</v>
      </c>
      <c r="E295" s="385">
        <v>10</v>
      </c>
      <c r="F295" s="385">
        <f t="shared" si="10"/>
        <v>16</v>
      </c>
      <c r="G295" s="344">
        <f t="shared" si="9"/>
        <v>9.1209668224831832E-4</v>
      </c>
    </row>
    <row r="296" spans="2:7" ht="14.4" thickTop="1" thickBot="1">
      <c r="B296" s="241">
        <v>30804</v>
      </c>
      <c r="C296" s="263" t="s">
        <v>800</v>
      </c>
      <c r="D296" s="385">
        <v>0</v>
      </c>
      <c r="E296" s="385">
        <v>0</v>
      </c>
      <c r="F296" s="385">
        <f t="shared" si="10"/>
        <v>0</v>
      </c>
      <c r="G296" s="344">
        <f t="shared" si="9"/>
        <v>0</v>
      </c>
    </row>
    <row r="297" spans="2:7" ht="14.4" thickTop="1" thickBot="1">
      <c r="B297" s="241">
        <v>40101</v>
      </c>
      <c r="C297" s="263" t="s">
        <v>34</v>
      </c>
      <c r="D297" s="385">
        <v>1</v>
      </c>
      <c r="E297" s="385">
        <v>1</v>
      </c>
      <c r="F297" s="385">
        <f t="shared" si="10"/>
        <v>2</v>
      </c>
      <c r="G297" s="344">
        <f t="shared" si="9"/>
        <v>1.1401208528103979E-4</v>
      </c>
    </row>
    <row r="298" spans="2:7" ht="14.4" thickTop="1" thickBot="1">
      <c r="B298" s="241">
        <v>40102</v>
      </c>
      <c r="C298" s="263" t="s">
        <v>669</v>
      </c>
      <c r="D298" s="385">
        <v>0</v>
      </c>
      <c r="E298" s="385">
        <v>4</v>
      </c>
      <c r="F298" s="385">
        <f t="shared" si="10"/>
        <v>4</v>
      </c>
      <c r="G298" s="344">
        <f t="shared" si="9"/>
        <v>2.2802417056207958E-4</v>
      </c>
    </row>
    <row r="299" spans="2:7" ht="14.4" thickTop="1" thickBot="1">
      <c r="B299" s="241">
        <v>40103</v>
      </c>
      <c r="C299" s="263" t="s">
        <v>638</v>
      </c>
      <c r="D299" s="385">
        <v>4</v>
      </c>
      <c r="E299" s="385">
        <v>6</v>
      </c>
      <c r="F299" s="385">
        <f t="shared" si="10"/>
        <v>10</v>
      </c>
      <c r="G299" s="344">
        <f t="shared" si="9"/>
        <v>5.7006042640519896E-4</v>
      </c>
    </row>
    <row r="300" spans="2:7" ht="14.4" thickTop="1" thickBot="1">
      <c r="B300" s="241">
        <v>40104</v>
      </c>
      <c r="C300" s="263" t="s">
        <v>801</v>
      </c>
      <c r="D300" s="385">
        <v>5</v>
      </c>
      <c r="E300" s="385">
        <v>6</v>
      </c>
      <c r="F300" s="385">
        <f t="shared" si="10"/>
        <v>11</v>
      </c>
      <c r="G300" s="344">
        <f t="shared" si="9"/>
        <v>6.2706646904571884E-4</v>
      </c>
    </row>
    <row r="301" spans="2:7" ht="14.4" thickTop="1" thickBot="1">
      <c r="B301" s="241">
        <v>40105</v>
      </c>
      <c r="C301" s="263" t="s">
        <v>802</v>
      </c>
      <c r="D301" s="385">
        <v>1</v>
      </c>
      <c r="E301" s="385">
        <v>0</v>
      </c>
      <c r="F301" s="385">
        <f t="shared" si="10"/>
        <v>1</v>
      </c>
      <c r="G301" s="344">
        <f t="shared" si="9"/>
        <v>5.7006042640519895E-5</v>
      </c>
    </row>
    <row r="302" spans="2:7" ht="14.4" thickTop="1" thickBot="1">
      <c r="B302" s="241">
        <v>40201</v>
      </c>
      <c r="C302" s="263" t="s">
        <v>35</v>
      </c>
      <c r="D302" s="385">
        <v>0</v>
      </c>
      <c r="E302" s="385">
        <v>0</v>
      </c>
      <c r="F302" s="385">
        <f t="shared" si="10"/>
        <v>0</v>
      </c>
      <c r="G302" s="344">
        <f t="shared" si="9"/>
        <v>0</v>
      </c>
    </row>
    <row r="303" spans="2:7" ht="14.4" thickTop="1" thickBot="1">
      <c r="B303" s="241">
        <v>40202</v>
      </c>
      <c r="C303" s="263" t="s">
        <v>667</v>
      </c>
      <c r="D303" s="385">
        <v>3</v>
      </c>
      <c r="E303" s="385">
        <v>3</v>
      </c>
      <c r="F303" s="385">
        <f t="shared" si="10"/>
        <v>6</v>
      </c>
      <c r="G303" s="344">
        <f t="shared" si="9"/>
        <v>3.4203625584311936E-4</v>
      </c>
    </row>
    <row r="304" spans="2:7" ht="14.4" thickTop="1" thickBot="1">
      <c r="B304" s="241">
        <v>40203</v>
      </c>
      <c r="C304" s="263" t="s">
        <v>64</v>
      </c>
      <c r="D304" s="385">
        <v>2</v>
      </c>
      <c r="E304" s="385">
        <v>2</v>
      </c>
      <c r="F304" s="385">
        <f t="shared" si="10"/>
        <v>4</v>
      </c>
      <c r="G304" s="344">
        <f t="shared" si="9"/>
        <v>2.2802417056207958E-4</v>
      </c>
    </row>
    <row r="305" spans="2:7" ht="14.4" thickTop="1" thickBot="1">
      <c r="B305" s="241">
        <v>40204</v>
      </c>
      <c r="C305" s="263" t="s">
        <v>707</v>
      </c>
      <c r="D305" s="385">
        <v>0</v>
      </c>
      <c r="E305" s="385">
        <v>0</v>
      </c>
      <c r="F305" s="385">
        <f t="shared" si="10"/>
        <v>0</v>
      </c>
      <c r="G305" s="344">
        <f t="shared" si="9"/>
        <v>0</v>
      </c>
    </row>
    <row r="306" spans="2:7" ht="14.4" thickTop="1" thickBot="1">
      <c r="B306" s="241">
        <v>40205</v>
      </c>
      <c r="C306" s="263" t="s">
        <v>803</v>
      </c>
      <c r="D306" s="385">
        <v>0</v>
      </c>
      <c r="E306" s="385">
        <v>0</v>
      </c>
      <c r="F306" s="385">
        <f t="shared" si="10"/>
        <v>0</v>
      </c>
      <c r="G306" s="344">
        <f t="shared" si="9"/>
        <v>0</v>
      </c>
    </row>
    <row r="307" spans="2:7" ht="14.4" thickTop="1" thickBot="1">
      <c r="B307" s="241">
        <v>40206</v>
      </c>
      <c r="C307" s="263" t="s">
        <v>804</v>
      </c>
      <c r="D307" s="385">
        <v>2</v>
      </c>
      <c r="E307" s="385">
        <v>1</v>
      </c>
      <c r="F307" s="385">
        <f t="shared" si="10"/>
        <v>3</v>
      </c>
      <c r="G307" s="344">
        <f t="shared" si="9"/>
        <v>1.7101812792155968E-4</v>
      </c>
    </row>
    <row r="308" spans="2:7" ht="14.4" thickTop="1" thickBot="1">
      <c r="B308" s="241">
        <v>40301</v>
      </c>
      <c r="C308" s="263" t="s">
        <v>61</v>
      </c>
      <c r="D308" s="385">
        <v>0</v>
      </c>
      <c r="E308" s="385">
        <v>0</v>
      </c>
      <c r="F308" s="385">
        <f t="shared" si="10"/>
        <v>0</v>
      </c>
      <c r="G308" s="344">
        <f t="shared" si="9"/>
        <v>0</v>
      </c>
    </row>
    <row r="309" spans="2:7" ht="14.4" thickTop="1" thickBot="1">
      <c r="B309" s="241">
        <v>40302</v>
      </c>
      <c r="C309" s="263" t="s">
        <v>664</v>
      </c>
      <c r="D309" s="385">
        <v>0</v>
      </c>
      <c r="E309" s="385">
        <v>0</v>
      </c>
      <c r="F309" s="385">
        <f t="shared" si="10"/>
        <v>0</v>
      </c>
      <c r="G309" s="344">
        <f t="shared" ref="G309:G372" si="11">+F309/$F$496</f>
        <v>0</v>
      </c>
    </row>
    <row r="310" spans="2:7" ht="14.4" thickTop="1" thickBot="1">
      <c r="B310" s="241">
        <v>40303</v>
      </c>
      <c r="C310" s="263" t="s">
        <v>604</v>
      </c>
      <c r="D310" s="385">
        <v>1</v>
      </c>
      <c r="E310" s="385">
        <v>0</v>
      </c>
      <c r="F310" s="385">
        <f t="shared" si="10"/>
        <v>1</v>
      </c>
      <c r="G310" s="344">
        <f t="shared" si="11"/>
        <v>5.7006042640519895E-5</v>
      </c>
    </row>
    <row r="311" spans="2:7" ht="14.4" thickTop="1" thickBot="1">
      <c r="B311" s="241">
        <v>40304</v>
      </c>
      <c r="C311" s="263" t="s">
        <v>805</v>
      </c>
      <c r="D311" s="385">
        <v>1</v>
      </c>
      <c r="E311" s="385">
        <v>0</v>
      </c>
      <c r="F311" s="385">
        <f t="shared" si="10"/>
        <v>1</v>
      </c>
      <c r="G311" s="344">
        <f t="shared" si="11"/>
        <v>5.7006042640519895E-5</v>
      </c>
    </row>
    <row r="312" spans="2:7" ht="14.4" thickTop="1" thickBot="1">
      <c r="B312" s="241">
        <v>40305</v>
      </c>
      <c r="C312" s="263" t="s">
        <v>806</v>
      </c>
      <c r="D312" s="385">
        <v>0</v>
      </c>
      <c r="E312" s="385">
        <v>0</v>
      </c>
      <c r="F312" s="385">
        <f t="shared" si="10"/>
        <v>0</v>
      </c>
      <c r="G312" s="344">
        <f t="shared" si="11"/>
        <v>0</v>
      </c>
    </row>
    <row r="313" spans="2:7" ht="14.4" thickTop="1" thickBot="1">
      <c r="B313" s="241">
        <v>40306</v>
      </c>
      <c r="C313" s="263" t="s">
        <v>788</v>
      </c>
      <c r="D313" s="385">
        <v>0</v>
      </c>
      <c r="E313" s="385">
        <v>0</v>
      </c>
      <c r="F313" s="385">
        <f t="shared" si="10"/>
        <v>0</v>
      </c>
      <c r="G313" s="344">
        <f t="shared" si="11"/>
        <v>0</v>
      </c>
    </row>
    <row r="314" spans="2:7" ht="14.4" thickTop="1" thickBot="1">
      <c r="B314" s="241">
        <v>40307</v>
      </c>
      <c r="C314" s="263" t="s">
        <v>807</v>
      </c>
      <c r="D314" s="385">
        <v>0</v>
      </c>
      <c r="E314" s="385">
        <v>0</v>
      </c>
      <c r="F314" s="385">
        <f t="shared" si="10"/>
        <v>0</v>
      </c>
      <c r="G314" s="344">
        <f t="shared" si="11"/>
        <v>0</v>
      </c>
    </row>
    <row r="315" spans="2:7" ht="14.4" thickTop="1" thickBot="1">
      <c r="B315" s="241">
        <v>40308</v>
      </c>
      <c r="C315" s="263" t="s">
        <v>808</v>
      </c>
      <c r="D315" s="385">
        <v>0</v>
      </c>
      <c r="E315" s="385">
        <v>0</v>
      </c>
      <c r="F315" s="385">
        <f t="shared" si="10"/>
        <v>0</v>
      </c>
      <c r="G315" s="344">
        <f t="shared" si="11"/>
        <v>0</v>
      </c>
    </row>
    <row r="316" spans="2:7" ht="14.4" thickTop="1" thickBot="1">
      <c r="B316" s="241">
        <v>40401</v>
      </c>
      <c r="C316" s="263" t="s">
        <v>62</v>
      </c>
      <c r="D316" s="385">
        <v>0</v>
      </c>
      <c r="E316" s="385">
        <v>0</v>
      </c>
      <c r="F316" s="385">
        <f t="shared" si="10"/>
        <v>0</v>
      </c>
      <c r="G316" s="344">
        <f t="shared" si="11"/>
        <v>0</v>
      </c>
    </row>
    <row r="317" spans="2:7" ht="14.4" thickTop="1" thickBot="1">
      <c r="B317" s="241">
        <v>40402</v>
      </c>
      <c r="C317" s="263" t="s">
        <v>667</v>
      </c>
      <c r="D317" s="385">
        <v>3</v>
      </c>
      <c r="E317" s="385">
        <v>1</v>
      </c>
      <c r="F317" s="385">
        <f t="shared" si="10"/>
        <v>4</v>
      </c>
      <c r="G317" s="344">
        <f t="shared" si="11"/>
        <v>2.2802417056207958E-4</v>
      </c>
    </row>
    <row r="318" spans="2:7" ht="14.4" thickTop="1" thickBot="1">
      <c r="B318" s="241">
        <v>40403</v>
      </c>
      <c r="C318" s="263" t="s">
        <v>659</v>
      </c>
      <c r="D318" s="385">
        <v>0</v>
      </c>
      <c r="E318" s="385">
        <v>8</v>
      </c>
      <c r="F318" s="385">
        <f t="shared" si="10"/>
        <v>8</v>
      </c>
      <c r="G318" s="344">
        <f t="shared" si="11"/>
        <v>4.5604834112415916E-4</v>
      </c>
    </row>
    <row r="319" spans="2:7" ht="14.4" thickTop="1" thickBot="1">
      <c r="B319" s="241">
        <v>40404</v>
      </c>
      <c r="C319" s="263" t="s">
        <v>715</v>
      </c>
      <c r="D319" s="385">
        <v>3</v>
      </c>
      <c r="E319" s="385">
        <v>1</v>
      </c>
      <c r="F319" s="385">
        <f t="shared" si="10"/>
        <v>4</v>
      </c>
      <c r="G319" s="344">
        <f t="shared" si="11"/>
        <v>2.2802417056207958E-4</v>
      </c>
    </row>
    <row r="320" spans="2:7" ht="14.4" thickTop="1" thickBot="1">
      <c r="B320" s="241">
        <v>40405</v>
      </c>
      <c r="C320" s="263" t="s">
        <v>61</v>
      </c>
      <c r="D320" s="385">
        <v>0</v>
      </c>
      <c r="E320" s="385">
        <v>2</v>
      </c>
      <c r="F320" s="385">
        <f t="shared" si="10"/>
        <v>2</v>
      </c>
      <c r="G320" s="344">
        <f t="shared" si="11"/>
        <v>1.1401208528103979E-4</v>
      </c>
    </row>
    <row r="321" spans="2:7" ht="14.4" thickTop="1" thickBot="1">
      <c r="B321" s="241">
        <v>40406</v>
      </c>
      <c r="C321" s="263" t="s">
        <v>809</v>
      </c>
      <c r="D321" s="385">
        <v>0</v>
      </c>
      <c r="E321" s="385">
        <v>0</v>
      </c>
      <c r="F321" s="385">
        <f t="shared" si="10"/>
        <v>0</v>
      </c>
      <c r="G321" s="344">
        <f t="shared" si="11"/>
        <v>0</v>
      </c>
    </row>
    <row r="322" spans="2:7" ht="14.4" thickTop="1" thickBot="1">
      <c r="B322" s="241">
        <v>40501</v>
      </c>
      <c r="C322" s="263" t="s">
        <v>18</v>
      </c>
      <c r="D322" s="385">
        <v>4</v>
      </c>
      <c r="E322" s="385">
        <v>1</v>
      </c>
      <c r="F322" s="385">
        <f t="shared" si="10"/>
        <v>5</v>
      </c>
      <c r="G322" s="344">
        <f t="shared" si="11"/>
        <v>2.8503021320259948E-4</v>
      </c>
    </row>
    <row r="323" spans="2:7" ht="14.4" thickTop="1" thickBot="1">
      <c r="B323" s="241">
        <v>40502</v>
      </c>
      <c r="C323" s="263" t="s">
        <v>648</v>
      </c>
      <c r="D323" s="385">
        <v>0</v>
      </c>
      <c r="E323" s="385">
        <v>1</v>
      </c>
      <c r="F323" s="385">
        <f t="shared" si="10"/>
        <v>1</v>
      </c>
      <c r="G323" s="344">
        <f t="shared" si="11"/>
        <v>5.7006042640519895E-5</v>
      </c>
    </row>
    <row r="324" spans="2:7" ht="14.4" thickTop="1" thickBot="1">
      <c r="B324" s="241">
        <v>40503</v>
      </c>
      <c r="C324" s="263" t="s">
        <v>615</v>
      </c>
      <c r="D324" s="385">
        <v>0</v>
      </c>
      <c r="E324" s="385">
        <v>0</v>
      </c>
      <c r="F324" s="385">
        <f t="shared" si="10"/>
        <v>0</v>
      </c>
      <c r="G324" s="344">
        <f t="shared" si="11"/>
        <v>0</v>
      </c>
    </row>
    <row r="325" spans="2:7" ht="14.4" thickTop="1" thickBot="1">
      <c r="B325" s="241">
        <v>40504</v>
      </c>
      <c r="C325" s="263" t="s">
        <v>701</v>
      </c>
      <c r="D325" s="385">
        <v>1</v>
      </c>
      <c r="E325" s="385">
        <v>1</v>
      </c>
      <c r="F325" s="385">
        <f t="shared" si="10"/>
        <v>2</v>
      </c>
      <c r="G325" s="344">
        <f t="shared" si="11"/>
        <v>1.1401208528103979E-4</v>
      </c>
    </row>
    <row r="326" spans="2:7" ht="14.4" thickTop="1" thickBot="1">
      <c r="B326" s="241">
        <v>40505</v>
      </c>
      <c r="C326" s="263" t="s">
        <v>649</v>
      </c>
      <c r="D326" s="385">
        <v>0</v>
      </c>
      <c r="E326" s="385">
        <v>0</v>
      </c>
      <c r="F326" s="385">
        <f t="shared" si="10"/>
        <v>0</v>
      </c>
      <c r="G326" s="344">
        <f t="shared" si="11"/>
        <v>0</v>
      </c>
    </row>
    <row r="327" spans="2:7" ht="14.4" thickTop="1" thickBot="1">
      <c r="B327" s="241">
        <v>40601</v>
      </c>
      <c r="C327" s="263" t="s">
        <v>63</v>
      </c>
      <c r="D327" s="385">
        <v>2</v>
      </c>
      <c r="E327" s="385">
        <v>0</v>
      </c>
      <c r="F327" s="385">
        <f t="shared" ref="F327:F390" si="12">+D327+E327</f>
        <v>2</v>
      </c>
      <c r="G327" s="344">
        <f t="shared" si="11"/>
        <v>1.1401208528103979E-4</v>
      </c>
    </row>
    <row r="328" spans="2:7" ht="14.4" thickTop="1" thickBot="1">
      <c r="B328" s="241">
        <v>40602</v>
      </c>
      <c r="C328" s="263" t="s">
        <v>16</v>
      </c>
      <c r="D328" s="385">
        <v>0</v>
      </c>
      <c r="E328" s="385">
        <v>2</v>
      </c>
      <c r="F328" s="385">
        <f t="shared" si="12"/>
        <v>2</v>
      </c>
      <c r="G328" s="344">
        <f t="shared" si="11"/>
        <v>1.1401208528103979E-4</v>
      </c>
    </row>
    <row r="329" spans="2:7" ht="14.4" thickTop="1" thickBot="1">
      <c r="B329" s="241">
        <v>40603</v>
      </c>
      <c r="C329" s="263" t="s">
        <v>649</v>
      </c>
      <c r="D329" s="385">
        <v>1</v>
      </c>
      <c r="E329" s="385">
        <v>0</v>
      </c>
      <c r="F329" s="385">
        <f t="shared" si="12"/>
        <v>1</v>
      </c>
      <c r="G329" s="344">
        <f t="shared" si="11"/>
        <v>5.7006042640519895E-5</v>
      </c>
    </row>
    <row r="330" spans="2:7" ht="14.4" thickTop="1" thickBot="1">
      <c r="B330" s="241">
        <v>40604</v>
      </c>
      <c r="C330" s="263" t="s">
        <v>638</v>
      </c>
      <c r="D330" s="385">
        <v>0</v>
      </c>
      <c r="E330" s="385">
        <v>0</v>
      </c>
      <c r="F330" s="385">
        <f t="shared" si="12"/>
        <v>0</v>
      </c>
      <c r="G330" s="344">
        <f t="shared" si="11"/>
        <v>0</v>
      </c>
    </row>
    <row r="331" spans="2:7" ht="14.4" thickTop="1" thickBot="1">
      <c r="B331" s="241">
        <v>40701</v>
      </c>
      <c r="C331" s="263" t="s">
        <v>603</v>
      </c>
      <c r="D331" s="385">
        <v>1</v>
      </c>
      <c r="E331" s="385">
        <v>0</v>
      </c>
      <c r="F331" s="385">
        <f t="shared" si="12"/>
        <v>1</v>
      </c>
      <c r="G331" s="344">
        <f t="shared" si="11"/>
        <v>5.7006042640519895E-5</v>
      </c>
    </row>
    <row r="332" spans="2:7" ht="14.4" thickTop="1" thickBot="1">
      <c r="B332" s="241">
        <v>40702</v>
      </c>
      <c r="C332" s="263" t="s">
        <v>810</v>
      </c>
      <c r="D332" s="385">
        <v>1</v>
      </c>
      <c r="E332" s="385">
        <v>0</v>
      </c>
      <c r="F332" s="385">
        <f t="shared" si="12"/>
        <v>1</v>
      </c>
      <c r="G332" s="344">
        <f t="shared" si="11"/>
        <v>5.7006042640519895E-5</v>
      </c>
    </row>
    <row r="333" spans="2:7" ht="14.4" thickTop="1" thickBot="1">
      <c r="B333" s="241">
        <v>40703</v>
      </c>
      <c r="C333" s="263" t="s">
        <v>811</v>
      </c>
      <c r="D333" s="385">
        <v>1</v>
      </c>
      <c r="E333" s="385">
        <v>0</v>
      </c>
      <c r="F333" s="385">
        <f t="shared" si="12"/>
        <v>1</v>
      </c>
      <c r="G333" s="344">
        <f t="shared" si="11"/>
        <v>5.7006042640519895E-5</v>
      </c>
    </row>
    <row r="334" spans="2:7" ht="14.4" thickTop="1" thickBot="1">
      <c r="B334" s="241">
        <v>40801</v>
      </c>
      <c r="C334" s="263" t="s">
        <v>812</v>
      </c>
      <c r="D334" s="385">
        <v>0</v>
      </c>
      <c r="E334" s="385">
        <v>0</v>
      </c>
      <c r="F334" s="385">
        <f t="shared" si="12"/>
        <v>0</v>
      </c>
      <c r="G334" s="344">
        <f t="shared" si="11"/>
        <v>0</v>
      </c>
    </row>
    <row r="335" spans="2:7" ht="14.4" thickTop="1" thickBot="1">
      <c r="B335" s="241">
        <v>40802</v>
      </c>
      <c r="C335" s="263" t="s">
        <v>813</v>
      </c>
      <c r="D335" s="385">
        <v>0</v>
      </c>
      <c r="E335" s="385">
        <v>0</v>
      </c>
      <c r="F335" s="385">
        <f t="shared" si="12"/>
        <v>0</v>
      </c>
      <c r="G335" s="344">
        <f t="shared" si="11"/>
        <v>0</v>
      </c>
    </row>
    <row r="336" spans="2:7" ht="14.4" thickTop="1" thickBot="1">
      <c r="B336" s="241">
        <v>40803</v>
      </c>
      <c r="C336" s="263" t="s">
        <v>814</v>
      </c>
      <c r="D336" s="385">
        <v>0</v>
      </c>
      <c r="E336" s="385">
        <v>1</v>
      </c>
      <c r="F336" s="385">
        <f t="shared" si="12"/>
        <v>1</v>
      </c>
      <c r="G336" s="344">
        <f t="shared" si="11"/>
        <v>5.7006042640519895E-5</v>
      </c>
    </row>
    <row r="337" spans="2:7" ht="14.4" thickTop="1" thickBot="1">
      <c r="B337" s="241">
        <v>40901</v>
      </c>
      <c r="C337" s="263" t="s">
        <v>64</v>
      </c>
      <c r="D337" s="385">
        <v>3</v>
      </c>
      <c r="E337" s="385">
        <v>1</v>
      </c>
      <c r="F337" s="385">
        <f t="shared" si="12"/>
        <v>4</v>
      </c>
      <c r="G337" s="344">
        <f t="shared" si="11"/>
        <v>2.2802417056207958E-4</v>
      </c>
    </row>
    <row r="338" spans="2:7" ht="14.4" thickTop="1" thickBot="1">
      <c r="B338" s="241">
        <v>40902</v>
      </c>
      <c r="C338" s="263" t="s">
        <v>815</v>
      </c>
      <c r="D338" s="385">
        <v>0</v>
      </c>
      <c r="E338" s="385">
        <v>3</v>
      </c>
      <c r="F338" s="385">
        <f t="shared" si="12"/>
        <v>3</v>
      </c>
      <c r="G338" s="344">
        <f t="shared" si="11"/>
        <v>1.7101812792155968E-4</v>
      </c>
    </row>
    <row r="339" spans="2:7" ht="14.4" thickTop="1" thickBot="1">
      <c r="B339" s="241">
        <v>41001</v>
      </c>
      <c r="C339" s="263" t="s">
        <v>816</v>
      </c>
      <c r="D339" s="385">
        <v>81</v>
      </c>
      <c r="E339" s="385">
        <v>142</v>
      </c>
      <c r="F339" s="385">
        <f t="shared" si="12"/>
        <v>223</v>
      </c>
      <c r="G339" s="344">
        <f t="shared" si="11"/>
        <v>1.2712347508835936E-2</v>
      </c>
    </row>
    <row r="340" spans="2:7" ht="14.4" thickTop="1" thickBot="1">
      <c r="B340" s="241">
        <v>41002</v>
      </c>
      <c r="C340" s="263" t="s">
        <v>1545</v>
      </c>
      <c r="D340" s="385">
        <v>86</v>
      </c>
      <c r="E340" s="385">
        <v>98</v>
      </c>
      <c r="F340" s="385">
        <f t="shared" si="12"/>
        <v>184</v>
      </c>
      <c r="G340" s="344">
        <f t="shared" si="11"/>
        <v>1.048911184585566E-2</v>
      </c>
    </row>
    <row r="341" spans="2:7" ht="14.4" thickTop="1" thickBot="1">
      <c r="B341" s="241">
        <v>41003</v>
      </c>
      <c r="C341" s="263" t="s">
        <v>817</v>
      </c>
      <c r="D341" s="385">
        <v>194</v>
      </c>
      <c r="E341" s="385">
        <v>216</v>
      </c>
      <c r="F341" s="385">
        <f t="shared" si="12"/>
        <v>410</v>
      </c>
      <c r="G341" s="344">
        <f t="shared" si="11"/>
        <v>2.3372477482613157E-2</v>
      </c>
    </row>
    <row r="342" spans="2:7" ht="14.4" thickTop="1" thickBot="1">
      <c r="B342" s="241">
        <v>41004</v>
      </c>
      <c r="C342" s="263" t="s">
        <v>818</v>
      </c>
      <c r="D342" s="385">
        <v>5</v>
      </c>
      <c r="E342" s="385">
        <v>3</v>
      </c>
      <c r="F342" s="385">
        <f t="shared" si="12"/>
        <v>8</v>
      </c>
      <c r="G342" s="344">
        <f t="shared" si="11"/>
        <v>4.5604834112415916E-4</v>
      </c>
    </row>
    <row r="343" spans="2:7" ht="14.4" thickTop="1" thickBot="1">
      <c r="B343" s="241">
        <v>41005</v>
      </c>
      <c r="C343" s="263" t="s">
        <v>819</v>
      </c>
      <c r="D343" s="385">
        <v>0</v>
      </c>
      <c r="E343" s="385">
        <v>3</v>
      </c>
      <c r="F343" s="385">
        <f t="shared" si="12"/>
        <v>3</v>
      </c>
      <c r="G343" s="344">
        <f t="shared" si="11"/>
        <v>1.7101812792155968E-4</v>
      </c>
    </row>
    <row r="344" spans="2:7" ht="14.4" thickTop="1" thickBot="1">
      <c r="B344" s="241">
        <v>50101</v>
      </c>
      <c r="C344" s="263" t="s">
        <v>66</v>
      </c>
      <c r="D344" s="385">
        <v>43</v>
      </c>
      <c r="E344" s="385">
        <v>192</v>
      </c>
      <c r="F344" s="385">
        <f t="shared" si="12"/>
        <v>235</v>
      </c>
      <c r="G344" s="344">
        <f t="shared" si="11"/>
        <v>1.3396420020522175E-2</v>
      </c>
    </row>
    <row r="345" spans="2:7" ht="14.4" thickTop="1" thickBot="1">
      <c r="B345" s="241">
        <v>50102</v>
      </c>
      <c r="C345" s="263" t="s">
        <v>820</v>
      </c>
      <c r="D345" s="385">
        <v>7</v>
      </c>
      <c r="E345" s="385">
        <v>16</v>
      </c>
      <c r="F345" s="385">
        <f t="shared" si="12"/>
        <v>23</v>
      </c>
      <c r="G345" s="344">
        <f t="shared" si="11"/>
        <v>1.3111389807319576E-3</v>
      </c>
    </row>
    <row r="346" spans="2:7" ht="14.4" thickTop="1" thickBot="1">
      <c r="B346" s="241">
        <v>50103</v>
      </c>
      <c r="C346" s="263" t="s">
        <v>821</v>
      </c>
      <c r="D346" s="385">
        <v>4</v>
      </c>
      <c r="E346" s="385">
        <v>6</v>
      </c>
      <c r="F346" s="385">
        <f t="shared" si="12"/>
        <v>10</v>
      </c>
      <c r="G346" s="344">
        <f t="shared" si="11"/>
        <v>5.7006042640519896E-4</v>
      </c>
    </row>
    <row r="347" spans="2:7" ht="14.4" thickTop="1" thickBot="1">
      <c r="B347" s="241">
        <v>50104</v>
      </c>
      <c r="C347" s="263" t="s">
        <v>822</v>
      </c>
      <c r="D347" s="385">
        <v>3</v>
      </c>
      <c r="E347" s="385">
        <v>6</v>
      </c>
      <c r="F347" s="385">
        <f t="shared" si="12"/>
        <v>9</v>
      </c>
      <c r="G347" s="344">
        <f t="shared" si="11"/>
        <v>5.1305438376467909E-4</v>
      </c>
    </row>
    <row r="348" spans="2:7" ht="14.4" thickTop="1" thickBot="1">
      <c r="B348" s="241">
        <v>50105</v>
      </c>
      <c r="C348" s="263" t="s">
        <v>823</v>
      </c>
      <c r="D348" s="385">
        <v>8</v>
      </c>
      <c r="E348" s="385">
        <v>13</v>
      </c>
      <c r="F348" s="385">
        <f t="shared" si="12"/>
        <v>21</v>
      </c>
      <c r="G348" s="344">
        <f t="shared" si="11"/>
        <v>1.1971268954509178E-3</v>
      </c>
    </row>
    <row r="349" spans="2:7" ht="14.4" thickTop="1" thickBot="1">
      <c r="B349" s="241">
        <v>50201</v>
      </c>
      <c r="C349" s="263" t="s">
        <v>67</v>
      </c>
      <c r="D349" s="385">
        <v>63</v>
      </c>
      <c r="E349" s="385">
        <v>71</v>
      </c>
      <c r="F349" s="385">
        <f t="shared" si="12"/>
        <v>134</v>
      </c>
      <c r="G349" s="344">
        <f t="shared" si="11"/>
        <v>7.6388097138296663E-3</v>
      </c>
    </row>
    <row r="350" spans="2:7" ht="14.4" thickTop="1" thickBot="1">
      <c r="B350" s="241">
        <v>50202</v>
      </c>
      <c r="C350" s="263" t="s">
        <v>824</v>
      </c>
      <c r="D350" s="385">
        <v>19</v>
      </c>
      <c r="E350" s="385">
        <v>23</v>
      </c>
      <c r="F350" s="385">
        <f t="shared" si="12"/>
        <v>42</v>
      </c>
      <c r="G350" s="344">
        <f t="shared" si="11"/>
        <v>2.3942537909018356E-3</v>
      </c>
    </row>
    <row r="351" spans="2:7" ht="14.4" thickTop="1" thickBot="1">
      <c r="B351" s="241">
        <v>50203</v>
      </c>
      <c r="C351" s="263" t="s">
        <v>603</v>
      </c>
      <c r="D351" s="385">
        <v>50</v>
      </c>
      <c r="E351" s="385">
        <v>49</v>
      </c>
      <c r="F351" s="385">
        <f t="shared" si="12"/>
        <v>99</v>
      </c>
      <c r="G351" s="344">
        <f t="shared" si="11"/>
        <v>5.6435982214114696E-3</v>
      </c>
    </row>
    <row r="352" spans="2:7" ht="14.4" thickTop="1" thickBot="1">
      <c r="B352" s="241">
        <v>50204</v>
      </c>
      <c r="C352" s="263" t="s">
        <v>825</v>
      </c>
      <c r="D352" s="385">
        <v>16</v>
      </c>
      <c r="E352" s="385">
        <v>17</v>
      </c>
      <c r="F352" s="385">
        <f t="shared" si="12"/>
        <v>33</v>
      </c>
      <c r="G352" s="344">
        <f t="shared" si="11"/>
        <v>1.8811994071371565E-3</v>
      </c>
    </row>
    <row r="353" spans="2:7" ht="14.4" thickTop="1" thickBot="1">
      <c r="B353" s="241">
        <v>50205</v>
      </c>
      <c r="C353" s="263" t="s">
        <v>826</v>
      </c>
      <c r="D353" s="385">
        <v>6</v>
      </c>
      <c r="E353" s="385">
        <v>6</v>
      </c>
      <c r="F353" s="385">
        <f t="shared" si="12"/>
        <v>12</v>
      </c>
      <c r="G353" s="344">
        <f t="shared" si="11"/>
        <v>6.8407251168623871E-4</v>
      </c>
    </row>
    <row r="354" spans="2:7" ht="14.4" thickTop="1" thickBot="1">
      <c r="B354" s="241">
        <v>50206</v>
      </c>
      <c r="C354" s="263" t="s">
        <v>827</v>
      </c>
      <c r="D354" s="385">
        <v>4</v>
      </c>
      <c r="E354" s="385">
        <v>8</v>
      </c>
      <c r="F354" s="385">
        <f t="shared" si="12"/>
        <v>12</v>
      </c>
      <c r="G354" s="344">
        <f t="shared" si="11"/>
        <v>6.8407251168623871E-4</v>
      </c>
    </row>
    <row r="355" spans="2:7" ht="14.4" thickTop="1" thickBot="1">
      <c r="B355" s="241">
        <v>50207</v>
      </c>
      <c r="C355" s="263" t="s">
        <v>828</v>
      </c>
      <c r="D355" s="385">
        <v>9</v>
      </c>
      <c r="E355" s="385">
        <v>15</v>
      </c>
      <c r="F355" s="385">
        <f t="shared" si="12"/>
        <v>24</v>
      </c>
      <c r="G355" s="344">
        <f t="shared" si="11"/>
        <v>1.3681450233724774E-3</v>
      </c>
    </row>
    <row r="356" spans="2:7" ht="14.4" thickTop="1" thickBot="1">
      <c r="B356" s="241">
        <v>50301</v>
      </c>
      <c r="C356" s="263" t="s">
        <v>68</v>
      </c>
      <c r="D356" s="385">
        <v>140</v>
      </c>
      <c r="E356" s="385">
        <v>35</v>
      </c>
      <c r="F356" s="385">
        <f t="shared" si="12"/>
        <v>175</v>
      </c>
      <c r="G356" s="344">
        <f t="shared" si="11"/>
        <v>9.9760574620909818E-3</v>
      </c>
    </row>
    <row r="357" spans="2:7" ht="14.4" thickTop="1" thickBot="1">
      <c r="B357" s="241">
        <v>50302</v>
      </c>
      <c r="C357" s="263" t="s">
        <v>829</v>
      </c>
      <c r="D357" s="385">
        <v>6</v>
      </c>
      <c r="E357" s="385">
        <v>13</v>
      </c>
      <c r="F357" s="385">
        <f t="shared" si="12"/>
        <v>19</v>
      </c>
      <c r="G357" s="344">
        <f t="shared" si="11"/>
        <v>1.0831148101698781E-3</v>
      </c>
    </row>
    <row r="358" spans="2:7" ht="14.4" thickTop="1" thickBot="1">
      <c r="B358" s="241">
        <v>50303</v>
      </c>
      <c r="C358" s="263" t="s">
        <v>830</v>
      </c>
      <c r="D358" s="385">
        <v>15</v>
      </c>
      <c r="E358" s="385">
        <v>19</v>
      </c>
      <c r="F358" s="385">
        <f t="shared" si="12"/>
        <v>34</v>
      </c>
      <c r="G358" s="344">
        <f t="shared" si="11"/>
        <v>1.9382054497776764E-3</v>
      </c>
    </row>
    <row r="359" spans="2:7" ht="14.4" thickTop="1" thickBot="1">
      <c r="B359" s="241">
        <v>50304</v>
      </c>
      <c r="C359" s="263" t="s">
        <v>831</v>
      </c>
      <c r="D359" s="385">
        <v>16</v>
      </c>
      <c r="E359" s="385">
        <v>4</v>
      </c>
      <c r="F359" s="385">
        <f t="shared" si="12"/>
        <v>20</v>
      </c>
      <c r="G359" s="344">
        <f t="shared" si="11"/>
        <v>1.1401208528103979E-3</v>
      </c>
    </row>
    <row r="360" spans="2:7" ht="14.4" thickTop="1" thickBot="1">
      <c r="B360" s="241">
        <v>50305</v>
      </c>
      <c r="C360" s="263" t="s">
        <v>832</v>
      </c>
      <c r="D360" s="385">
        <v>15</v>
      </c>
      <c r="E360" s="385">
        <v>13</v>
      </c>
      <c r="F360" s="385">
        <f t="shared" si="12"/>
        <v>28</v>
      </c>
      <c r="G360" s="344">
        <f t="shared" si="11"/>
        <v>1.5961691939345571E-3</v>
      </c>
    </row>
    <row r="361" spans="2:7" ht="14.4" thickTop="1" thickBot="1">
      <c r="B361" s="241">
        <v>50306</v>
      </c>
      <c r="C361" s="263" t="s">
        <v>833</v>
      </c>
      <c r="D361" s="385">
        <v>0</v>
      </c>
      <c r="E361" s="385">
        <v>2</v>
      </c>
      <c r="F361" s="385">
        <f t="shared" si="12"/>
        <v>2</v>
      </c>
      <c r="G361" s="344">
        <f t="shared" si="11"/>
        <v>1.1401208528103979E-4</v>
      </c>
    </row>
    <row r="362" spans="2:7" ht="14.4" thickTop="1" thickBot="1">
      <c r="B362" s="241">
        <v>50307</v>
      </c>
      <c r="C362" s="263" t="s">
        <v>834</v>
      </c>
      <c r="D362" s="385">
        <v>12</v>
      </c>
      <c r="E362" s="385">
        <v>18</v>
      </c>
      <c r="F362" s="385">
        <f t="shared" si="12"/>
        <v>30</v>
      </c>
      <c r="G362" s="344">
        <f t="shared" si="11"/>
        <v>1.7101812792155969E-3</v>
      </c>
    </row>
    <row r="363" spans="2:7" ht="14.4" thickTop="1" thickBot="1">
      <c r="B363" s="241">
        <v>50308</v>
      </c>
      <c r="C363" s="263" t="s">
        <v>835</v>
      </c>
      <c r="D363" s="385">
        <v>75</v>
      </c>
      <c r="E363" s="385">
        <v>3</v>
      </c>
      <c r="F363" s="385">
        <f t="shared" si="12"/>
        <v>78</v>
      </c>
      <c r="G363" s="344">
        <f t="shared" si="11"/>
        <v>4.4464713259605515E-3</v>
      </c>
    </row>
    <row r="364" spans="2:7" ht="14.4" thickTop="1" thickBot="1">
      <c r="B364" s="241">
        <v>50309</v>
      </c>
      <c r="C364" s="263" t="s">
        <v>836</v>
      </c>
      <c r="D364" s="385">
        <v>11</v>
      </c>
      <c r="E364" s="385">
        <v>13</v>
      </c>
      <c r="F364" s="385">
        <f t="shared" si="12"/>
        <v>24</v>
      </c>
      <c r="G364" s="344">
        <f t="shared" si="11"/>
        <v>1.3681450233724774E-3</v>
      </c>
    </row>
    <row r="365" spans="2:7" ht="14.4" thickTop="1" thickBot="1">
      <c r="B365" s="241">
        <v>50401</v>
      </c>
      <c r="C365" s="263" t="s">
        <v>69</v>
      </c>
      <c r="D365" s="385">
        <v>26</v>
      </c>
      <c r="E365" s="385">
        <v>41</v>
      </c>
      <c r="F365" s="385">
        <f t="shared" si="12"/>
        <v>67</v>
      </c>
      <c r="G365" s="344">
        <f t="shared" si="11"/>
        <v>3.8194048569148331E-3</v>
      </c>
    </row>
    <row r="366" spans="2:7" ht="14.4" thickTop="1" thickBot="1">
      <c r="B366" s="241">
        <v>50402</v>
      </c>
      <c r="C366" s="263" t="s">
        <v>737</v>
      </c>
      <c r="D366" s="385">
        <v>3</v>
      </c>
      <c r="E366" s="385">
        <v>12</v>
      </c>
      <c r="F366" s="385">
        <f t="shared" si="12"/>
        <v>15</v>
      </c>
      <c r="G366" s="344">
        <f t="shared" si="11"/>
        <v>8.5509063960779845E-4</v>
      </c>
    </row>
    <row r="367" spans="2:7" ht="14.4" thickTop="1" thickBot="1">
      <c r="B367" s="241">
        <v>50403</v>
      </c>
      <c r="C367" s="263" t="s">
        <v>837</v>
      </c>
      <c r="D367" s="385">
        <v>14</v>
      </c>
      <c r="E367" s="385">
        <v>30</v>
      </c>
      <c r="F367" s="385">
        <f t="shared" si="12"/>
        <v>44</v>
      </c>
      <c r="G367" s="344">
        <f t="shared" si="11"/>
        <v>2.5082658761828754E-3</v>
      </c>
    </row>
    <row r="368" spans="2:7" ht="14.4" thickTop="1" thickBot="1">
      <c r="B368" s="241">
        <v>50404</v>
      </c>
      <c r="C368" s="263" t="s">
        <v>838</v>
      </c>
      <c r="D368" s="385">
        <v>5</v>
      </c>
      <c r="E368" s="385">
        <v>9</v>
      </c>
      <c r="F368" s="385">
        <f t="shared" si="12"/>
        <v>14</v>
      </c>
      <c r="G368" s="344">
        <f t="shared" si="11"/>
        <v>7.9808459696727857E-4</v>
      </c>
    </row>
    <row r="369" spans="2:7" ht="14.4" thickTop="1" thickBot="1">
      <c r="B369" s="241">
        <v>50501</v>
      </c>
      <c r="C369" s="263" t="s">
        <v>839</v>
      </c>
      <c r="D369" s="385">
        <v>15</v>
      </c>
      <c r="E369" s="385">
        <v>15</v>
      </c>
      <c r="F369" s="385">
        <f t="shared" si="12"/>
        <v>30</v>
      </c>
      <c r="G369" s="344">
        <f t="shared" si="11"/>
        <v>1.7101812792155969E-3</v>
      </c>
    </row>
    <row r="370" spans="2:7" ht="14.4" thickTop="1" thickBot="1">
      <c r="B370" s="241">
        <v>50502</v>
      </c>
      <c r="C370" s="263" t="s">
        <v>746</v>
      </c>
      <c r="D370" s="385">
        <v>16</v>
      </c>
      <c r="E370" s="385">
        <v>15</v>
      </c>
      <c r="F370" s="385">
        <f t="shared" si="12"/>
        <v>31</v>
      </c>
      <c r="G370" s="344">
        <f t="shared" si="11"/>
        <v>1.7671873218561168E-3</v>
      </c>
    </row>
    <row r="371" spans="2:7" ht="14.4" thickTop="1" thickBot="1">
      <c r="B371" s="241">
        <v>50503</v>
      </c>
      <c r="C371" s="263" t="s">
        <v>840</v>
      </c>
      <c r="D371" s="385">
        <v>20</v>
      </c>
      <c r="E371" s="385">
        <v>28</v>
      </c>
      <c r="F371" s="385">
        <f t="shared" si="12"/>
        <v>48</v>
      </c>
      <c r="G371" s="344">
        <f t="shared" si="11"/>
        <v>2.7362900467449549E-3</v>
      </c>
    </row>
    <row r="372" spans="2:7" ht="14.4" thickTop="1" thickBot="1">
      <c r="B372" s="241">
        <v>50504</v>
      </c>
      <c r="C372" s="263" t="s">
        <v>36</v>
      </c>
      <c r="D372" s="385">
        <v>21</v>
      </c>
      <c r="E372" s="385">
        <v>32</v>
      </c>
      <c r="F372" s="385">
        <f t="shared" si="12"/>
        <v>53</v>
      </c>
      <c r="G372" s="344">
        <f t="shared" si="11"/>
        <v>3.0213202599475544E-3</v>
      </c>
    </row>
    <row r="373" spans="2:7" ht="14.4" thickTop="1" thickBot="1">
      <c r="B373" s="241">
        <v>50601</v>
      </c>
      <c r="C373" s="263" t="s">
        <v>71</v>
      </c>
      <c r="D373" s="385">
        <v>27</v>
      </c>
      <c r="E373" s="385">
        <v>29</v>
      </c>
      <c r="F373" s="385">
        <f t="shared" si="12"/>
        <v>56</v>
      </c>
      <c r="G373" s="344">
        <f t="shared" ref="G373:G436" si="13">+F373/$F$496</f>
        <v>3.1923383878691143E-3</v>
      </c>
    </row>
    <row r="374" spans="2:7" ht="14.4" thickTop="1" thickBot="1">
      <c r="B374" s="241">
        <v>50602</v>
      </c>
      <c r="C374" s="263" t="s">
        <v>746</v>
      </c>
      <c r="D374" s="385">
        <v>3</v>
      </c>
      <c r="E374" s="385">
        <v>5</v>
      </c>
      <c r="F374" s="385">
        <f t="shared" si="12"/>
        <v>8</v>
      </c>
      <c r="G374" s="344">
        <f t="shared" si="13"/>
        <v>4.5604834112415916E-4</v>
      </c>
    </row>
    <row r="375" spans="2:7" ht="14.4" thickTop="1" thickBot="1">
      <c r="B375" s="241">
        <v>50603</v>
      </c>
      <c r="C375" s="263" t="s">
        <v>604</v>
      </c>
      <c r="D375" s="385">
        <v>7</v>
      </c>
      <c r="E375" s="385">
        <v>10</v>
      </c>
      <c r="F375" s="385">
        <f t="shared" si="12"/>
        <v>17</v>
      </c>
      <c r="G375" s="344">
        <f t="shared" si="13"/>
        <v>9.691027248888382E-4</v>
      </c>
    </row>
    <row r="376" spans="2:7" ht="14.4" thickTop="1" thickBot="1">
      <c r="B376" s="241">
        <v>50604</v>
      </c>
      <c r="C376" s="263" t="s">
        <v>841</v>
      </c>
      <c r="D376" s="385">
        <v>1</v>
      </c>
      <c r="E376" s="385">
        <v>2</v>
      </c>
      <c r="F376" s="385">
        <f t="shared" si="12"/>
        <v>3</v>
      </c>
      <c r="G376" s="344">
        <f t="shared" si="13"/>
        <v>1.7101812792155968E-4</v>
      </c>
    </row>
    <row r="377" spans="2:7" ht="14.4" thickTop="1" thickBot="1">
      <c r="B377" s="241">
        <v>50605</v>
      </c>
      <c r="C377" s="263" t="s">
        <v>842</v>
      </c>
      <c r="D377" s="385">
        <v>0</v>
      </c>
      <c r="E377" s="385">
        <v>1</v>
      </c>
      <c r="F377" s="385">
        <f t="shared" si="12"/>
        <v>1</v>
      </c>
      <c r="G377" s="344">
        <f t="shared" si="13"/>
        <v>5.7006042640519895E-5</v>
      </c>
    </row>
    <row r="378" spans="2:7" ht="14.4" thickTop="1" thickBot="1">
      <c r="B378" s="241">
        <v>50701</v>
      </c>
      <c r="C378" s="263" t="s">
        <v>843</v>
      </c>
      <c r="D378" s="385">
        <v>28</v>
      </c>
      <c r="E378" s="385">
        <v>24</v>
      </c>
      <c r="F378" s="385">
        <f t="shared" si="12"/>
        <v>52</v>
      </c>
      <c r="G378" s="344">
        <f t="shared" si="13"/>
        <v>2.9643142173070344E-3</v>
      </c>
    </row>
    <row r="379" spans="2:7" ht="14.4" thickTop="1" thickBot="1">
      <c r="B379" s="241">
        <v>50702</v>
      </c>
      <c r="C379" s="263" t="s">
        <v>844</v>
      </c>
      <c r="D379" s="385">
        <v>12</v>
      </c>
      <c r="E379" s="385">
        <v>6</v>
      </c>
      <c r="F379" s="385">
        <f t="shared" si="12"/>
        <v>18</v>
      </c>
      <c r="G379" s="344">
        <f t="shared" si="13"/>
        <v>1.0261087675293582E-3</v>
      </c>
    </row>
    <row r="380" spans="2:7" ht="14.4" thickTop="1" thickBot="1">
      <c r="B380" s="241">
        <v>50703</v>
      </c>
      <c r="C380" s="263" t="s">
        <v>659</v>
      </c>
      <c r="D380" s="385">
        <v>10</v>
      </c>
      <c r="E380" s="385">
        <v>16</v>
      </c>
      <c r="F380" s="385">
        <f t="shared" si="12"/>
        <v>26</v>
      </c>
      <c r="G380" s="344">
        <f t="shared" si="13"/>
        <v>1.4821571086535172E-3</v>
      </c>
    </row>
    <row r="381" spans="2:7" ht="14.4" thickTop="1" thickBot="1">
      <c r="B381" s="241">
        <v>50704</v>
      </c>
      <c r="C381" s="263" t="s">
        <v>845</v>
      </c>
      <c r="D381" s="385">
        <v>13</v>
      </c>
      <c r="E381" s="385">
        <v>10</v>
      </c>
      <c r="F381" s="385">
        <f t="shared" si="12"/>
        <v>23</v>
      </c>
      <c r="G381" s="344">
        <f t="shared" si="13"/>
        <v>1.3111389807319576E-3</v>
      </c>
    </row>
    <row r="382" spans="2:7" ht="14.4" thickTop="1" thickBot="1">
      <c r="B382" s="241">
        <v>50801</v>
      </c>
      <c r="C382" s="263" t="s">
        <v>73</v>
      </c>
      <c r="D382" s="385">
        <v>16</v>
      </c>
      <c r="E382" s="385">
        <v>10</v>
      </c>
      <c r="F382" s="385">
        <f t="shared" si="12"/>
        <v>26</v>
      </c>
      <c r="G382" s="344">
        <f t="shared" si="13"/>
        <v>1.4821571086535172E-3</v>
      </c>
    </row>
    <row r="383" spans="2:7" ht="14.4" thickTop="1" thickBot="1">
      <c r="B383" s="241">
        <v>50802</v>
      </c>
      <c r="C383" s="263" t="s">
        <v>846</v>
      </c>
      <c r="D383" s="385">
        <v>2</v>
      </c>
      <c r="E383" s="385">
        <v>1</v>
      </c>
      <c r="F383" s="385">
        <f t="shared" si="12"/>
        <v>3</v>
      </c>
      <c r="G383" s="344">
        <f t="shared" si="13"/>
        <v>1.7101812792155968E-4</v>
      </c>
    </row>
    <row r="384" spans="2:7" ht="14.4" thickTop="1" thickBot="1">
      <c r="B384" s="241">
        <v>50803</v>
      </c>
      <c r="C384" s="263" t="s">
        <v>847</v>
      </c>
      <c r="D384" s="385">
        <v>7</v>
      </c>
      <c r="E384" s="385">
        <v>6</v>
      </c>
      <c r="F384" s="385">
        <f t="shared" si="12"/>
        <v>13</v>
      </c>
      <c r="G384" s="344">
        <f t="shared" si="13"/>
        <v>7.4107855432675859E-4</v>
      </c>
    </row>
    <row r="385" spans="2:7" ht="14.4" thickTop="1" thickBot="1">
      <c r="B385" s="241">
        <v>50804</v>
      </c>
      <c r="C385" s="263" t="s">
        <v>788</v>
      </c>
      <c r="D385" s="385">
        <v>4</v>
      </c>
      <c r="E385" s="385">
        <v>5</v>
      </c>
      <c r="F385" s="385">
        <f t="shared" si="12"/>
        <v>9</v>
      </c>
      <c r="G385" s="344">
        <f t="shared" si="13"/>
        <v>5.1305438376467909E-4</v>
      </c>
    </row>
    <row r="386" spans="2:7" ht="14.4" thickTop="1" thickBot="1">
      <c r="B386" s="241">
        <v>50805</v>
      </c>
      <c r="C386" s="263" t="s">
        <v>848</v>
      </c>
      <c r="D386" s="385">
        <v>3</v>
      </c>
      <c r="E386" s="385">
        <v>0</v>
      </c>
      <c r="F386" s="385">
        <f t="shared" si="12"/>
        <v>3</v>
      </c>
      <c r="G386" s="344">
        <f t="shared" si="13"/>
        <v>1.7101812792155968E-4</v>
      </c>
    </row>
    <row r="387" spans="2:7" ht="14.4" thickTop="1" thickBot="1">
      <c r="B387" s="241">
        <v>50806</v>
      </c>
      <c r="C387" s="263" t="s">
        <v>849</v>
      </c>
      <c r="D387" s="385">
        <v>1</v>
      </c>
      <c r="E387" s="385">
        <v>0</v>
      </c>
      <c r="F387" s="385">
        <f t="shared" si="12"/>
        <v>1</v>
      </c>
      <c r="G387" s="344">
        <f t="shared" si="13"/>
        <v>5.7006042640519895E-5</v>
      </c>
    </row>
    <row r="388" spans="2:7" ht="14.4" thickTop="1" thickBot="1">
      <c r="B388" s="241">
        <v>50807</v>
      </c>
      <c r="C388" s="263" t="s">
        <v>850</v>
      </c>
      <c r="D388" s="385">
        <v>3</v>
      </c>
      <c r="E388" s="385">
        <v>3</v>
      </c>
      <c r="F388" s="385">
        <f t="shared" si="12"/>
        <v>6</v>
      </c>
      <c r="G388" s="344">
        <f t="shared" si="13"/>
        <v>3.4203625584311936E-4</v>
      </c>
    </row>
    <row r="389" spans="2:7" ht="14.4" thickTop="1" thickBot="1">
      <c r="B389" s="241">
        <v>50808</v>
      </c>
      <c r="C389" s="263" t="s">
        <v>1542</v>
      </c>
      <c r="D389" s="385">
        <v>1</v>
      </c>
      <c r="E389" s="385">
        <v>5</v>
      </c>
      <c r="F389" s="385">
        <f t="shared" si="12"/>
        <v>6</v>
      </c>
      <c r="G389" s="344">
        <f t="shared" si="13"/>
        <v>3.4203625584311936E-4</v>
      </c>
    </row>
    <row r="390" spans="2:7" ht="14.4" thickTop="1" thickBot="1">
      <c r="B390" s="241">
        <v>50901</v>
      </c>
      <c r="C390" s="263" t="s">
        <v>851</v>
      </c>
      <c r="D390" s="385">
        <v>8</v>
      </c>
      <c r="E390" s="385">
        <v>9</v>
      </c>
      <c r="F390" s="385">
        <f t="shared" si="12"/>
        <v>17</v>
      </c>
      <c r="G390" s="344">
        <f t="shared" si="13"/>
        <v>9.691027248888382E-4</v>
      </c>
    </row>
    <row r="391" spans="2:7" ht="14.4" thickTop="1" thickBot="1">
      <c r="B391" s="241">
        <v>50902</v>
      </c>
      <c r="C391" s="263" t="s">
        <v>852</v>
      </c>
      <c r="D391" s="385">
        <v>6</v>
      </c>
      <c r="E391" s="385">
        <v>14</v>
      </c>
      <c r="F391" s="385">
        <f t="shared" ref="F391:F454" si="14">+D391+E391</f>
        <v>20</v>
      </c>
      <c r="G391" s="344">
        <f t="shared" si="13"/>
        <v>1.1401208528103979E-3</v>
      </c>
    </row>
    <row r="392" spans="2:7" ht="14.4" thickTop="1" thickBot="1">
      <c r="B392" s="241">
        <v>50903</v>
      </c>
      <c r="C392" s="263" t="s">
        <v>704</v>
      </c>
      <c r="D392" s="385">
        <v>5</v>
      </c>
      <c r="E392" s="385">
        <v>6</v>
      </c>
      <c r="F392" s="385">
        <f t="shared" si="14"/>
        <v>11</v>
      </c>
      <c r="G392" s="344">
        <f t="shared" si="13"/>
        <v>6.2706646904571884E-4</v>
      </c>
    </row>
    <row r="393" spans="2:7" ht="14.4" thickTop="1" thickBot="1">
      <c r="B393" s="241">
        <v>50904</v>
      </c>
      <c r="C393" s="263" t="s">
        <v>64</v>
      </c>
      <c r="D393" s="385">
        <v>4</v>
      </c>
      <c r="E393" s="385">
        <v>24</v>
      </c>
      <c r="F393" s="385">
        <f t="shared" si="14"/>
        <v>28</v>
      </c>
      <c r="G393" s="344">
        <f t="shared" si="13"/>
        <v>1.5961691939345571E-3</v>
      </c>
    </row>
    <row r="394" spans="2:7" ht="14.4" thickTop="1" thickBot="1">
      <c r="B394" s="241">
        <v>50905</v>
      </c>
      <c r="C394" s="263" t="s">
        <v>853</v>
      </c>
      <c r="D394" s="385">
        <v>2</v>
      </c>
      <c r="E394" s="385">
        <v>3</v>
      </c>
      <c r="F394" s="385">
        <f t="shared" si="14"/>
        <v>5</v>
      </c>
      <c r="G394" s="344">
        <f t="shared" si="13"/>
        <v>2.8503021320259948E-4</v>
      </c>
    </row>
    <row r="395" spans="2:7" ht="14.4" thickTop="1" thickBot="1">
      <c r="B395" s="241">
        <v>50906</v>
      </c>
      <c r="C395" s="263" t="s">
        <v>854</v>
      </c>
      <c r="D395" s="385">
        <v>4</v>
      </c>
      <c r="E395" s="385">
        <v>11</v>
      </c>
      <c r="F395" s="385">
        <f t="shared" si="14"/>
        <v>15</v>
      </c>
      <c r="G395" s="344">
        <f t="shared" si="13"/>
        <v>8.5509063960779845E-4</v>
      </c>
    </row>
    <row r="396" spans="2:7" ht="14.4" thickTop="1" thickBot="1">
      <c r="B396" s="241">
        <v>51001</v>
      </c>
      <c r="C396" s="263" t="s">
        <v>75</v>
      </c>
      <c r="D396" s="385">
        <v>18</v>
      </c>
      <c r="E396" s="385">
        <v>35</v>
      </c>
      <c r="F396" s="385">
        <f t="shared" si="14"/>
        <v>53</v>
      </c>
      <c r="G396" s="344">
        <f t="shared" si="13"/>
        <v>3.0213202599475544E-3</v>
      </c>
    </row>
    <row r="397" spans="2:7" ht="14.4" thickTop="1" thickBot="1">
      <c r="B397" s="241">
        <v>51002</v>
      </c>
      <c r="C397" s="263" t="s">
        <v>855</v>
      </c>
      <c r="D397" s="385">
        <v>37</v>
      </c>
      <c r="E397" s="385">
        <v>44</v>
      </c>
      <c r="F397" s="385">
        <f t="shared" si="14"/>
        <v>81</v>
      </c>
      <c r="G397" s="344">
        <f t="shared" si="13"/>
        <v>4.6174894538821114E-3</v>
      </c>
    </row>
    <row r="398" spans="2:7" ht="14.4" thickTop="1" thickBot="1">
      <c r="B398" s="241">
        <v>51003</v>
      </c>
      <c r="C398" s="263" t="s">
        <v>856</v>
      </c>
      <c r="D398" s="385">
        <v>13</v>
      </c>
      <c r="E398" s="385">
        <v>18</v>
      </c>
      <c r="F398" s="385">
        <f t="shared" si="14"/>
        <v>31</v>
      </c>
      <c r="G398" s="344">
        <f t="shared" si="13"/>
        <v>1.7671873218561168E-3</v>
      </c>
    </row>
    <row r="399" spans="2:7" ht="14.4" thickTop="1" thickBot="1">
      <c r="B399" s="241">
        <v>51004</v>
      </c>
      <c r="C399" s="263" t="s">
        <v>857</v>
      </c>
      <c r="D399" s="385">
        <v>9</v>
      </c>
      <c r="E399" s="385">
        <v>11</v>
      </c>
      <c r="F399" s="385">
        <f t="shared" si="14"/>
        <v>20</v>
      </c>
      <c r="G399" s="344">
        <f t="shared" si="13"/>
        <v>1.1401208528103979E-3</v>
      </c>
    </row>
    <row r="400" spans="2:7" ht="14.4" thickTop="1" thickBot="1">
      <c r="B400" s="241">
        <v>51101</v>
      </c>
      <c r="C400" s="263" t="s">
        <v>76</v>
      </c>
      <c r="D400" s="385">
        <v>22</v>
      </c>
      <c r="E400" s="385">
        <v>26</v>
      </c>
      <c r="F400" s="385">
        <f t="shared" si="14"/>
        <v>48</v>
      </c>
      <c r="G400" s="344">
        <f t="shared" si="13"/>
        <v>2.7362900467449549E-3</v>
      </c>
    </row>
    <row r="401" spans="2:7" ht="14.4" thickTop="1" thickBot="1">
      <c r="B401" s="241">
        <v>51102</v>
      </c>
      <c r="C401" s="263" t="s">
        <v>858</v>
      </c>
      <c r="D401" s="385">
        <v>2</v>
      </c>
      <c r="E401" s="385">
        <v>8</v>
      </c>
      <c r="F401" s="385">
        <f t="shared" si="14"/>
        <v>10</v>
      </c>
      <c r="G401" s="344">
        <f t="shared" si="13"/>
        <v>5.7006042640519896E-4</v>
      </c>
    </row>
    <row r="402" spans="2:7" ht="14.4" thickTop="1" thickBot="1">
      <c r="B402" s="241">
        <v>51103</v>
      </c>
      <c r="C402" s="263" t="s">
        <v>859</v>
      </c>
      <c r="D402" s="385">
        <v>8</v>
      </c>
      <c r="E402" s="385">
        <v>14</v>
      </c>
      <c r="F402" s="385">
        <f t="shared" si="14"/>
        <v>22</v>
      </c>
      <c r="G402" s="344">
        <f t="shared" si="13"/>
        <v>1.2541329380914377E-3</v>
      </c>
    </row>
    <row r="403" spans="2:7" ht="14.4" thickTop="1" thickBot="1">
      <c r="B403" s="241">
        <v>51104</v>
      </c>
      <c r="C403" s="263" t="s">
        <v>860</v>
      </c>
      <c r="D403" s="385">
        <v>2</v>
      </c>
      <c r="E403" s="385">
        <v>6</v>
      </c>
      <c r="F403" s="385">
        <f t="shared" si="14"/>
        <v>8</v>
      </c>
      <c r="G403" s="344">
        <f t="shared" si="13"/>
        <v>4.5604834112415916E-4</v>
      </c>
    </row>
    <row r="404" spans="2:7" ht="14.4" thickTop="1" thickBot="1">
      <c r="B404" s="241">
        <v>51105</v>
      </c>
      <c r="C404" s="263" t="s">
        <v>861</v>
      </c>
      <c r="D404" s="385">
        <v>0</v>
      </c>
      <c r="E404" s="385">
        <v>1</v>
      </c>
      <c r="F404" s="385">
        <f t="shared" si="14"/>
        <v>1</v>
      </c>
      <c r="G404" s="344">
        <f t="shared" si="13"/>
        <v>5.7006042640519895E-5</v>
      </c>
    </row>
    <row r="405" spans="2:7" ht="14.4" thickTop="1" thickBot="1">
      <c r="B405" s="241">
        <v>60101</v>
      </c>
      <c r="C405" s="263" t="s">
        <v>77</v>
      </c>
      <c r="D405" s="385">
        <v>6</v>
      </c>
      <c r="E405" s="385">
        <v>7</v>
      </c>
      <c r="F405" s="385">
        <f t="shared" si="14"/>
        <v>13</v>
      </c>
      <c r="G405" s="344">
        <f t="shared" si="13"/>
        <v>7.4107855432675859E-4</v>
      </c>
    </row>
    <row r="406" spans="2:7" ht="14.4" thickTop="1" thickBot="1">
      <c r="B406" s="241">
        <v>60102</v>
      </c>
      <c r="C406" s="263" t="s">
        <v>862</v>
      </c>
      <c r="D406" s="385">
        <v>11</v>
      </c>
      <c r="E406" s="385">
        <v>4</v>
      </c>
      <c r="F406" s="385">
        <f t="shared" si="14"/>
        <v>15</v>
      </c>
      <c r="G406" s="344">
        <f t="shared" si="13"/>
        <v>8.5509063960779845E-4</v>
      </c>
    </row>
    <row r="407" spans="2:7" ht="14.4" thickTop="1" thickBot="1">
      <c r="B407" s="241">
        <v>60103</v>
      </c>
      <c r="C407" s="263" t="s">
        <v>863</v>
      </c>
      <c r="D407" s="385">
        <v>41</v>
      </c>
      <c r="E407" s="385">
        <v>63</v>
      </c>
      <c r="F407" s="385">
        <f t="shared" si="14"/>
        <v>104</v>
      </c>
      <c r="G407" s="344">
        <f t="shared" si="13"/>
        <v>5.9286284346140687E-3</v>
      </c>
    </row>
    <row r="408" spans="2:7" ht="14.4" thickTop="1" thickBot="1">
      <c r="B408" s="241">
        <v>60104</v>
      </c>
      <c r="C408" s="263" t="s">
        <v>864</v>
      </c>
      <c r="D408" s="385">
        <v>28</v>
      </c>
      <c r="E408" s="385">
        <v>71</v>
      </c>
      <c r="F408" s="385">
        <f t="shared" si="14"/>
        <v>99</v>
      </c>
      <c r="G408" s="344">
        <f t="shared" si="13"/>
        <v>5.6435982214114696E-3</v>
      </c>
    </row>
    <row r="409" spans="2:7" ht="14.4" thickTop="1" thickBot="1">
      <c r="B409" s="241">
        <v>60105</v>
      </c>
      <c r="C409" s="263" t="s">
        <v>865</v>
      </c>
      <c r="D409" s="385">
        <v>41</v>
      </c>
      <c r="E409" s="385">
        <v>40</v>
      </c>
      <c r="F409" s="385">
        <f t="shared" si="14"/>
        <v>81</v>
      </c>
      <c r="G409" s="344">
        <f t="shared" si="13"/>
        <v>4.6174894538821114E-3</v>
      </c>
    </row>
    <row r="410" spans="2:7" ht="14.4" thickTop="1" thickBot="1">
      <c r="B410" s="241">
        <v>60106</v>
      </c>
      <c r="C410" s="263" t="s">
        <v>866</v>
      </c>
      <c r="D410" s="385">
        <v>9</v>
      </c>
      <c r="E410" s="385">
        <v>5</v>
      </c>
      <c r="F410" s="385">
        <f t="shared" si="14"/>
        <v>14</v>
      </c>
      <c r="G410" s="344">
        <f t="shared" si="13"/>
        <v>7.9808459696727857E-4</v>
      </c>
    </row>
    <row r="411" spans="2:7" ht="14.4" thickTop="1" thickBot="1">
      <c r="B411" s="241">
        <v>60107</v>
      </c>
      <c r="C411" s="263" t="s">
        <v>867</v>
      </c>
      <c r="D411" s="385">
        <v>5</v>
      </c>
      <c r="E411" s="385">
        <v>7</v>
      </c>
      <c r="F411" s="385">
        <f t="shared" si="14"/>
        <v>12</v>
      </c>
      <c r="G411" s="344">
        <f t="shared" si="13"/>
        <v>6.8407251168623871E-4</v>
      </c>
    </row>
    <row r="412" spans="2:7" ht="14.4" thickTop="1" thickBot="1">
      <c r="B412" s="241">
        <v>60108</v>
      </c>
      <c r="C412" s="263" t="s">
        <v>868</v>
      </c>
      <c r="D412" s="385">
        <v>21</v>
      </c>
      <c r="E412" s="385">
        <v>41</v>
      </c>
      <c r="F412" s="385">
        <f t="shared" si="14"/>
        <v>62</v>
      </c>
      <c r="G412" s="344">
        <f t="shared" si="13"/>
        <v>3.5343746437122335E-3</v>
      </c>
    </row>
    <row r="413" spans="2:7" ht="14.4" thickTop="1" thickBot="1">
      <c r="B413" s="241">
        <v>60109</v>
      </c>
      <c r="C413" s="263" t="s">
        <v>869</v>
      </c>
      <c r="D413" s="385">
        <v>8</v>
      </c>
      <c r="E413" s="385">
        <v>4</v>
      </c>
      <c r="F413" s="385">
        <f t="shared" si="14"/>
        <v>12</v>
      </c>
      <c r="G413" s="344">
        <f t="shared" si="13"/>
        <v>6.8407251168623871E-4</v>
      </c>
    </row>
    <row r="414" spans="2:7" ht="14.4" thickTop="1" thickBot="1">
      <c r="B414" s="241">
        <v>60110</v>
      </c>
      <c r="C414" s="263" t="s">
        <v>870</v>
      </c>
      <c r="D414" s="385">
        <v>0</v>
      </c>
      <c r="E414" s="385">
        <v>0</v>
      </c>
      <c r="F414" s="385">
        <f t="shared" si="14"/>
        <v>0</v>
      </c>
      <c r="G414" s="344">
        <f t="shared" si="13"/>
        <v>0</v>
      </c>
    </row>
    <row r="415" spans="2:7" ht="14.4" thickTop="1" thickBot="1">
      <c r="B415" s="241">
        <v>60111</v>
      </c>
      <c r="C415" s="263" t="s">
        <v>871</v>
      </c>
      <c r="D415" s="385">
        <v>16</v>
      </c>
      <c r="E415" s="385">
        <v>18</v>
      </c>
      <c r="F415" s="385">
        <f t="shared" si="14"/>
        <v>34</v>
      </c>
      <c r="G415" s="344">
        <f t="shared" si="13"/>
        <v>1.9382054497776764E-3</v>
      </c>
    </row>
    <row r="416" spans="2:7" ht="14.4" thickTop="1" thickBot="1">
      <c r="B416" s="241">
        <v>60112</v>
      </c>
      <c r="C416" s="263" t="s">
        <v>872</v>
      </c>
      <c r="D416" s="385">
        <v>18</v>
      </c>
      <c r="E416" s="385">
        <v>16</v>
      </c>
      <c r="F416" s="385">
        <f t="shared" si="14"/>
        <v>34</v>
      </c>
      <c r="G416" s="344">
        <f t="shared" si="13"/>
        <v>1.9382054497776764E-3</v>
      </c>
    </row>
    <row r="417" spans="2:7" ht="14.4" thickTop="1" thickBot="1">
      <c r="B417" s="241">
        <v>60113</v>
      </c>
      <c r="C417" s="263" t="s">
        <v>873</v>
      </c>
      <c r="D417" s="385">
        <v>0</v>
      </c>
      <c r="E417" s="385">
        <v>34</v>
      </c>
      <c r="F417" s="385">
        <f t="shared" si="14"/>
        <v>34</v>
      </c>
      <c r="G417" s="344">
        <f t="shared" si="13"/>
        <v>1.9382054497776764E-3</v>
      </c>
    </row>
    <row r="418" spans="2:7" ht="14.4" thickTop="1" thickBot="1">
      <c r="B418" s="241">
        <v>60114</v>
      </c>
      <c r="C418" s="263" t="s">
        <v>874</v>
      </c>
      <c r="D418" s="385">
        <v>7</v>
      </c>
      <c r="E418" s="385">
        <v>2</v>
      </c>
      <c r="F418" s="385">
        <f t="shared" si="14"/>
        <v>9</v>
      </c>
      <c r="G418" s="344">
        <f t="shared" si="13"/>
        <v>5.1305438376467909E-4</v>
      </c>
    </row>
    <row r="419" spans="2:7" ht="14.4" thickTop="1" thickBot="1">
      <c r="B419" s="241">
        <v>60115</v>
      </c>
      <c r="C419" s="263" t="s">
        <v>875</v>
      </c>
      <c r="D419" s="385">
        <v>17</v>
      </c>
      <c r="E419" s="385">
        <v>6</v>
      </c>
      <c r="F419" s="385">
        <f t="shared" si="14"/>
        <v>23</v>
      </c>
      <c r="G419" s="344">
        <f t="shared" si="13"/>
        <v>1.3111389807319576E-3</v>
      </c>
    </row>
    <row r="420" spans="2:7" ht="14.4" thickTop="1" thickBot="1">
      <c r="B420" s="241">
        <v>60116</v>
      </c>
      <c r="C420" s="263" t="s">
        <v>876</v>
      </c>
      <c r="D420" s="385">
        <v>2</v>
      </c>
      <c r="E420" s="385">
        <v>0</v>
      </c>
      <c r="F420" s="385">
        <f t="shared" si="14"/>
        <v>2</v>
      </c>
      <c r="G420" s="344">
        <f t="shared" si="13"/>
        <v>1.1401208528103979E-4</v>
      </c>
    </row>
    <row r="421" spans="2:7" ht="14.4" thickTop="1" thickBot="1">
      <c r="B421" s="241">
        <v>60201</v>
      </c>
      <c r="C421" s="263" t="s">
        <v>877</v>
      </c>
      <c r="D421" s="385">
        <v>5</v>
      </c>
      <c r="E421" s="385">
        <v>12</v>
      </c>
      <c r="F421" s="385">
        <f t="shared" si="14"/>
        <v>17</v>
      </c>
      <c r="G421" s="344">
        <f t="shared" si="13"/>
        <v>9.691027248888382E-4</v>
      </c>
    </row>
    <row r="422" spans="2:7" ht="14.4" thickTop="1" thickBot="1">
      <c r="B422" s="241">
        <v>60202</v>
      </c>
      <c r="C422" s="263" t="s">
        <v>878</v>
      </c>
      <c r="D422" s="385">
        <v>8</v>
      </c>
      <c r="E422" s="385">
        <v>9</v>
      </c>
      <c r="F422" s="385">
        <f t="shared" si="14"/>
        <v>17</v>
      </c>
      <c r="G422" s="344">
        <f t="shared" si="13"/>
        <v>9.691027248888382E-4</v>
      </c>
    </row>
    <row r="423" spans="2:7" ht="14.4" thickTop="1" thickBot="1">
      <c r="B423" s="241">
        <v>60203</v>
      </c>
      <c r="C423" s="263" t="s">
        <v>879</v>
      </c>
      <c r="D423" s="385">
        <v>41</v>
      </c>
      <c r="E423" s="385">
        <v>30</v>
      </c>
      <c r="F423" s="385">
        <f t="shared" si="14"/>
        <v>71</v>
      </c>
      <c r="G423" s="344">
        <f t="shared" si="13"/>
        <v>4.0474290274769122E-3</v>
      </c>
    </row>
    <row r="424" spans="2:7" ht="14.4" thickTop="1" thickBot="1">
      <c r="B424" s="241">
        <v>60204</v>
      </c>
      <c r="C424" s="263" t="s">
        <v>18</v>
      </c>
      <c r="D424" s="385">
        <v>6</v>
      </c>
      <c r="E424" s="385">
        <v>3</v>
      </c>
      <c r="F424" s="385">
        <f t="shared" si="14"/>
        <v>9</v>
      </c>
      <c r="G424" s="344">
        <f t="shared" si="13"/>
        <v>5.1305438376467909E-4</v>
      </c>
    </row>
    <row r="425" spans="2:7" ht="14.4" thickTop="1" thickBot="1">
      <c r="B425" s="241">
        <v>60205</v>
      </c>
      <c r="C425" s="263" t="s">
        <v>665</v>
      </c>
      <c r="D425" s="385">
        <v>1</v>
      </c>
      <c r="E425" s="385">
        <v>3</v>
      </c>
      <c r="F425" s="385">
        <f t="shared" si="14"/>
        <v>4</v>
      </c>
      <c r="G425" s="344">
        <f t="shared" si="13"/>
        <v>2.2802417056207958E-4</v>
      </c>
    </row>
    <row r="426" spans="2:7" ht="14.4" thickTop="1" thickBot="1">
      <c r="B426" s="241">
        <v>60206</v>
      </c>
      <c r="C426" s="263" t="s">
        <v>880</v>
      </c>
      <c r="D426" s="385">
        <v>1</v>
      </c>
      <c r="E426" s="385">
        <v>0</v>
      </c>
      <c r="F426" s="385">
        <f t="shared" si="14"/>
        <v>1</v>
      </c>
      <c r="G426" s="344">
        <f t="shared" si="13"/>
        <v>5.7006042640519895E-5</v>
      </c>
    </row>
    <row r="427" spans="2:7" ht="14.4" thickTop="1" thickBot="1">
      <c r="B427" s="241">
        <v>60301</v>
      </c>
      <c r="C427" s="263" t="s">
        <v>79</v>
      </c>
      <c r="D427" s="385">
        <v>65</v>
      </c>
      <c r="E427" s="385">
        <v>158</v>
      </c>
      <c r="F427" s="385">
        <f t="shared" si="14"/>
        <v>223</v>
      </c>
      <c r="G427" s="344">
        <f t="shared" si="13"/>
        <v>1.2712347508835936E-2</v>
      </c>
    </row>
    <row r="428" spans="2:7" ht="14.4" thickTop="1" thickBot="1">
      <c r="B428" s="241">
        <v>60302</v>
      </c>
      <c r="C428" s="263" t="s">
        <v>881</v>
      </c>
      <c r="D428" s="385">
        <v>29</v>
      </c>
      <c r="E428" s="385">
        <v>22</v>
      </c>
      <c r="F428" s="385">
        <f t="shared" si="14"/>
        <v>51</v>
      </c>
      <c r="G428" s="344">
        <f t="shared" si="13"/>
        <v>2.9073081746665147E-3</v>
      </c>
    </row>
    <row r="429" spans="2:7" ht="14.4" thickTop="1" thickBot="1">
      <c r="B429" s="241">
        <v>60303</v>
      </c>
      <c r="C429" s="263" t="s">
        <v>882</v>
      </c>
      <c r="D429" s="385">
        <v>36</v>
      </c>
      <c r="E429" s="385">
        <v>52</v>
      </c>
      <c r="F429" s="385">
        <f t="shared" si="14"/>
        <v>88</v>
      </c>
      <c r="G429" s="344">
        <f t="shared" si="13"/>
        <v>5.0165317523657507E-3</v>
      </c>
    </row>
    <row r="430" spans="2:7" ht="14.4" thickTop="1" thickBot="1">
      <c r="B430" s="241">
        <v>60304</v>
      </c>
      <c r="C430" s="263" t="s">
        <v>883</v>
      </c>
      <c r="D430" s="385">
        <v>31</v>
      </c>
      <c r="E430" s="385">
        <v>33</v>
      </c>
      <c r="F430" s="385">
        <f t="shared" si="14"/>
        <v>64</v>
      </c>
      <c r="G430" s="344">
        <f t="shared" si="13"/>
        <v>3.6483867289932733E-3</v>
      </c>
    </row>
    <row r="431" spans="2:7" ht="14.4" thickTop="1" thickBot="1">
      <c r="B431" s="241">
        <v>60305</v>
      </c>
      <c r="C431" s="263" t="s">
        <v>884</v>
      </c>
      <c r="D431" s="385">
        <v>3</v>
      </c>
      <c r="E431" s="385">
        <v>10</v>
      </c>
      <c r="F431" s="385">
        <f t="shared" si="14"/>
        <v>13</v>
      </c>
      <c r="G431" s="344">
        <f t="shared" si="13"/>
        <v>7.4107855432675859E-4</v>
      </c>
    </row>
    <row r="432" spans="2:7" ht="14.4" thickTop="1" thickBot="1">
      <c r="B432" s="241">
        <v>60306</v>
      </c>
      <c r="C432" s="263" t="s">
        <v>885</v>
      </c>
      <c r="D432" s="385">
        <v>7</v>
      </c>
      <c r="E432" s="385">
        <v>3</v>
      </c>
      <c r="F432" s="385">
        <f t="shared" si="14"/>
        <v>10</v>
      </c>
      <c r="G432" s="344">
        <f t="shared" si="13"/>
        <v>5.7006042640519896E-4</v>
      </c>
    </row>
    <row r="433" spans="2:7" ht="14.4" thickTop="1" thickBot="1">
      <c r="B433" s="241">
        <v>60307</v>
      </c>
      <c r="C433" s="263" t="s">
        <v>886</v>
      </c>
      <c r="D433" s="385">
        <v>9</v>
      </c>
      <c r="E433" s="385">
        <v>8</v>
      </c>
      <c r="F433" s="385">
        <f t="shared" si="14"/>
        <v>17</v>
      </c>
      <c r="G433" s="344">
        <f t="shared" si="13"/>
        <v>9.691027248888382E-4</v>
      </c>
    </row>
    <row r="434" spans="2:7" ht="14.4" thickTop="1" thickBot="1">
      <c r="B434" s="241">
        <v>60308</v>
      </c>
      <c r="C434" s="263" t="s">
        <v>887</v>
      </c>
      <c r="D434" s="385">
        <v>18</v>
      </c>
      <c r="E434" s="385">
        <v>33</v>
      </c>
      <c r="F434" s="385">
        <f t="shared" si="14"/>
        <v>51</v>
      </c>
      <c r="G434" s="344">
        <f t="shared" si="13"/>
        <v>2.9073081746665147E-3</v>
      </c>
    </row>
    <row r="435" spans="2:7" ht="14.4" thickTop="1" thickBot="1">
      <c r="B435" s="241">
        <v>60309</v>
      </c>
      <c r="C435" s="263" t="s">
        <v>888</v>
      </c>
      <c r="D435" s="385">
        <v>10</v>
      </c>
      <c r="E435" s="385">
        <v>20</v>
      </c>
      <c r="F435" s="385">
        <f t="shared" si="14"/>
        <v>30</v>
      </c>
      <c r="G435" s="344">
        <f t="shared" si="13"/>
        <v>1.7101812792155969E-3</v>
      </c>
    </row>
    <row r="436" spans="2:7" ht="14.4" thickTop="1" thickBot="1">
      <c r="B436" s="241">
        <v>60401</v>
      </c>
      <c r="C436" s="263" t="s">
        <v>889</v>
      </c>
      <c r="D436" s="385">
        <v>26</v>
      </c>
      <c r="E436" s="385">
        <v>34</v>
      </c>
      <c r="F436" s="385">
        <f t="shared" si="14"/>
        <v>60</v>
      </c>
      <c r="G436" s="344">
        <f t="shared" si="13"/>
        <v>3.4203625584311938E-3</v>
      </c>
    </row>
    <row r="437" spans="2:7" ht="14.4" thickTop="1" thickBot="1">
      <c r="B437" s="241">
        <v>60402</v>
      </c>
      <c r="C437" s="263" t="s">
        <v>31</v>
      </c>
      <c r="D437" s="385">
        <v>3</v>
      </c>
      <c r="E437" s="385">
        <v>2</v>
      </c>
      <c r="F437" s="385">
        <f t="shared" si="14"/>
        <v>5</v>
      </c>
      <c r="G437" s="344">
        <f t="shared" ref="G437:G495" si="15">+F437/$F$496</f>
        <v>2.8503021320259948E-4</v>
      </c>
    </row>
    <row r="438" spans="2:7" ht="14.4" thickTop="1" thickBot="1">
      <c r="B438" s="241">
        <v>60403</v>
      </c>
      <c r="C438" s="263" t="s">
        <v>63</v>
      </c>
      <c r="D438" s="385">
        <v>5</v>
      </c>
      <c r="E438" s="385">
        <v>6</v>
      </c>
      <c r="F438" s="385">
        <f t="shared" si="14"/>
        <v>11</v>
      </c>
      <c r="G438" s="344">
        <f t="shared" si="15"/>
        <v>6.2706646904571884E-4</v>
      </c>
    </row>
    <row r="439" spans="2:7" ht="14.4" thickTop="1" thickBot="1">
      <c r="B439" s="241">
        <v>60501</v>
      </c>
      <c r="C439" s="263" t="s">
        <v>890</v>
      </c>
      <c r="D439" s="385">
        <v>42</v>
      </c>
      <c r="E439" s="385">
        <v>45</v>
      </c>
      <c r="F439" s="385">
        <f t="shared" si="14"/>
        <v>87</v>
      </c>
      <c r="G439" s="344">
        <f t="shared" si="15"/>
        <v>4.9595257097252311E-3</v>
      </c>
    </row>
    <row r="440" spans="2:7" ht="14.4" thickTop="1" thickBot="1">
      <c r="B440" s="241">
        <v>60502</v>
      </c>
      <c r="C440" s="263" t="s">
        <v>891</v>
      </c>
      <c r="D440" s="385">
        <v>27</v>
      </c>
      <c r="E440" s="385">
        <v>39</v>
      </c>
      <c r="F440" s="385">
        <f t="shared" si="14"/>
        <v>66</v>
      </c>
      <c r="G440" s="344">
        <f t="shared" si="15"/>
        <v>3.762398814274313E-3</v>
      </c>
    </row>
    <row r="441" spans="2:7" ht="14.4" thickTop="1" thickBot="1">
      <c r="B441" s="241">
        <v>60503</v>
      </c>
      <c r="C441" s="263" t="s">
        <v>892</v>
      </c>
      <c r="D441" s="385">
        <v>5</v>
      </c>
      <c r="E441" s="385">
        <v>17</v>
      </c>
      <c r="F441" s="385">
        <f t="shared" si="14"/>
        <v>22</v>
      </c>
      <c r="G441" s="344">
        <f t="shared" si="15"/>
        <v>1.2541329380914377E-3</v>
      </c>
    </row>
    <row r="442" spans="2:7" ht="14.4" thickTop="1" thickBot="1">
      <c r="B442" s="241">
        <v>60504</v>
      </c>
      <c r="C442" s="263" t="s">
        <v>893</v>
      </c>
      <c r="D442" s="385">
        <v>7</v>
      </c>
      <c r="E442" s="385">
        <v>5</v>
      </c>
      <c r="F442" s="385">
        <f t="shared" si="14"/>
        <v>12</v>
      </c>
      <c r="G442" s="344">
        <f t="shared" si="15"/>
        <v>6.8407251168623871E-4</v>
      </c>
    </row>
    <row r="443" spans="2:7" ht="14.4" thickTop="1" thickBot="1">
      <c r="B443" s="241">
        <v>60505</v>
      </c>
      <c r="C443" s="263" t="s">
        <v>894</v>
      </c>
      <c r="D443" s="385">
        <v>14</v>
      </c>
      <c r="E443" s="385">
        <v>28</v>
      </c>
      <c r="F443" s="385">
        <f t="shared" si="14"/>
        <v>42</v>
      </c>
      <c r="G443" s="344">
        <f t="shared" si="15"/>
        <v>2.3942537909018356E-3</v>
      </c>
    </row>
    <row r="444" spans="2:7" ht="14.4" thickTop="1" thickBot="1">
      <c r="B444" s="241">
        <v>60506</v>
      </c>
      <c r="C444" s="263" t="s">
        <v>895</v>
      </c>
      <c r="D444" s="385">
        <v>6</v>
      </c>
      <c r="E444" s="385">
        <v>0</v>
      </c>
      <c r="F444" s="385">
        <f t="shared" si="14"/>
        <v>6</v>
      </c>
      <c r="G444" s="344">
        <f t="shared" si="15"/>
        <v>3.4203625584311936E-4</v>
      </c>
    </row>
    <row r="445" spans="2:7" ht="14.4" thickTop="1" thickBot="1">
      <c r="B445" s="241">
        <v>60601</v>
      </c>
      <c r="C445" s="263" t="s">
        <v>896</v>
      </c>
      <c r="D445" s="385">
        <v>10</v>
      </c>
      <c r="E445" s="385">
        <v>17</v>
      </c>
      <c r="F445" s="385">
        <f t="shared" si="14"/>
        <v>27</v>
      </c>
      <c r="G445" s="344">
        <f t="shared" si="15"/>
        <v>1.5391631512940373E-3</v>
      </c>
    </row>
    <row r="446" spans="2:7" ht="14.4" thickTop="1" thickBot="1">
      <c r="B446" s="241">
        <v>60602</v>
      </c>
      <c r="C446" s="263" t="s">
        <v>897</v>
      </c>
      <c r="D446" s="385">
        <v>16</v>
      </c>
      <c r="E446" s="385">
        <v>16</v>
      </c>
      <c r="F446" s="385">
        <f t="shared" si="14"/>
        <v>32</v>
      </c>
      <c r="G446" s="344">
        <f t="shared" si="15"/>
        <v>1.8241933644966366E-3</v>
      </c>
    </row>
    <row r="447" spans="2:7" ht="14.4" thickTop="1" thickBot="1">
      <c r="B447" s="241">
        <v>60603</v>
      </c>
      <c r="C447" s="263" t="s">
        <v>898</v>
      </c>
      <c r="D447" s="385">
        <v>11</v>
      </c>
      <c r="E447" s="385">
        <v>11</v>
      </c>
      <c r="F447" s="385">
        <f t="shared" si="14"/>
        <v>22</v>
      </c>
      <c r="G447" s="344">
        <f t="shared" si="15"/>
        <v>1.2541329380914377E-3</v>
      </c>
    </row>
    <row r="448" spans="2:7" ht="14.4" thickTop="1" thickBot="1">
      <c r="B448" s="241">
        <v>60701</v>
      </c>
      <c r="C448" s="263" t="s">
        <v>83</v>
      </c>
      <c r="D448" s="385">
        <v>47</v>
      </c>
      <c r="E448" s="385">
        <v>30</v>
      </c>
      <c r="F448" s="385">
        <f t="shared" si="14"/>
        <v>77</v>
      </c>
      <c r="G448" s="344">
        <f t="shared" si="15"/>
        <v>4.3894652833200319E-3</v>
      </c>
    </row>
    <row r="449" spans="2:7" ht="14.4" thickTop="1" thickBot="1">
      <c r="B449" s="241">
        <v>60702</v>
      </c>
      <c r="C449" s="263" t="s">
        <v>899</v>
      </c>
      <c r="D449" s="385">
        <v>29</v>
      </c>
      <c r="E449" s="385">
        <v>25</v>
      </c>
      <c r="F449" s="385">
        <f t="shared" si="14"/>
        <v>54</v>
      </c>
      <c r="G449" s="344">
        <f t="shared" si="15"/>
        <v>3.0783263025880745E-3</v>
      </c>
    </row>
    <row r="450" spans="2:7" ht="14.4" thickTop="1" thickBot="1">
      <c r="B450" s="241">
        <v>60703</v>
      </c>
      <c r="C450" s="263" t="s">
        <v>900</v>
      </c>
      <c r="D450" s="385">
        <v>50</v>
      </c>
      <c r="E450" s="385">
        <v>65</v>
      </c>
      <c r="F450" s="385">
        <f t="shared" si="14"/>
        <v>115</v>
      </c>
      <c r="G450" s="344">
        <f t="shared" si="15"/>
        <v>6.5556949036597876E-3</v>
      </c>
    </row>
    <row r="451" spans="2:7" ht="14.4" thickTop="1" thickBot="1">
      <c r="B451" s="241">
        <v>60704</v>
      </c>
      <c r="C451" s="263" t="s">
        <v>901</v>
      </c>
      <c r="D451" s="385">
        <v>82</v>
      </c>
      <c r="E451" s="385">
        <v>76</v>
      </c>
      <c r="F451" s="385">
        <f t="shared" si="14"/>
        <v>158</v>
      </c>
      <c r="G451" s="344">
        <f t="shared" si="15"/>
        <v>9.0069547372021441E-3</v>
      </c>
    </row>
    <row r="452" spans="2:7" ht="14.4" thickTop="1" thickBot="1">
      <c r="B452" s="241">
        <v>60801</v>
      </c>
      <c r="C452" s="263" t="s">
        <v>902</v>
      </c>
      <c r="D452" s="385">
        <v>47</v>
      </c>
      <c r="E452" s="385">
        <v>63</v>
      </c>
      <c r="F452" s="385">
        <f t="shared" si="14"/>
        <v>110</v>
      </c>
      <c r="G452" s="344">
        <f t="shared" si="15"/>
        <v>6.2706646904571884E-3</v>
      </c>
    </row>
    <row r="453" spans="2:7" ht="14.4" thickTop="1" thickBot="1">
      <c r="B453" s="241">
        <v>60802</v>
      </c>
      <c r="C453" s="263" t="s">
        <v>903</v>
      </c>
      <c r="D453" s="385">
        <v>79</v>
      </c>
      <c r="E453" s="385">
        <v>106</v>
      </c>
      <c r="F453" s="385">
        <f t="shared" si="14"/>
        <v>185</v>
      </c>
      <c r="G453" s="344">
        <f t="shared" si="15"/>
        <v>1.054611788849618E-2</v>
      </c>
    </row>
    <row r="454" spans="2:7" ht="14.4" thickTop="1" thickBot="1">
      <c r="B454" s="241">
        <v>60803</v>
      </c>
      <c r="C454" s="263" t="s">
        <v>904</v>
      </c>
      <c r="D454" s="385">
        <v>40</v>
      </c>
      <c r="E454" s="385">
        <v>47</v>
      </c>
      <c r="F454" s="385">
        <f t="shared" si="14"/>
        <v>87</v>
      </c>
      <c r="G454" s="344">
        <f t="shared" si="15"/>
        <v>4.9595257097252311E-3</v>
      </c>
    </row>
    <row r="455" spans="2:7" ht="14.4" thickTop="1" thickBot="1">
      <c r="B455" s="241">
        <v>60804</v>
      </c>
      <c r="C455" s="263" t="s">
        <v>905</v>
      </c>
      <c r="D455" s="385">
        <v>6</v>
      </c>
      <c r="E455" s="385">
        <v>54</v>
      </c>
      <c r="F455" s="385">
        <f t="shared" ref="F455:F495" si="16">+D455+E455</f>
        <v>60</v>
      </c>
      <c r="G455" s="344">
        <f t="shared" si="15"/>
        <v>3.4203625584311938E-3</v>
      </c>
    </row>
    <row r="456" spans="2:7" ht="14.4" thickTop="1" thickBot="1">
      <c r="B456" s="241">
        <v>60805</v>
      </c>
      <c r="C456" s="263" t="s">
        <v>906</v>
      </c>
      <c r="D456" s="385">
        <v>19</v>
      </c>
      <c r="E456" s="385">
        <v>14</v>
      </c>
      <c r="F456" s="385">
        <f t="shared" si="16"/>
        <v>33</v>
      </c>
      <c r="G456" s="344">
        <f t="shared" si="15"/>
        <v>1.8811994071371565E-3</v>
      </c>
    </row>
    <row r="457" spans="2:7" ht="14.4" thickTop="1" thickBot="1">
      <c r="B457" s="241">
        <v>60806</v>
      </c>
      <c r="C457" s="263" t="s">
        <v>907</v>
      </c>
      <c r="D457" s="385">
        <v>34</v>
      </c>
      <c r="E457" s="385">
        <v>33</v>
      </c>
      <c r="F457" s="385">
        <f t="shared" si="16"/>
        <v>67</v>
      </c>
      <c r="G457" s="344">
        <f t="shared" si="15"/>
        <v>3.8194048569148331E-3</v>
      </c>
    </row>
    <row r="458" spans="2:7" ht="14.4" thickTop="1" thickBot="1">
      <c r="B458" s="241">
        <v>60901</v>
      </c>
      <c r="C458" s="263" t="s">
        <v>85</v>
      </c>
      <c r="D458" s="385">
        <v>66</v>
      </c>
      <c r="E458" s="385">
        <v>95</v>
      </c>
      <c r="F458" s="385">
        <f t="shared" si="16"/>
        <v>161</v>
      </c>
      <c r="G458" s="344">
        <f t="shared" si="15"/>
        <v>9.1779728651237031E-3</v>
      </c>
    </row>
    <row r="459" spans="2:7" ht="14.4" thickTop="1" thickBot="1">
      <c r="B459" s="241">
        <v>61001</v>
      </c>
      <c r="C459" s="263" t="s">
        <v>908</v>
      </c>
      <c r="D459" s="385">
        <v>48</v>
      </c>
      <c r="E459" s="385">
        <v>50</v>
      </c>
      <c r="F459" s="385">
        <f t="shared" si="16"/>
        <v>98</v>
      </c>
      <c r="G459" s="344">
        <f t="shared" si="15"/>
        <v>5.5865921787709499E-3</v>
      </c>
    </row>
    <row r="460" spans="2:7" ht="14.4" thickTop="1" thickBot="1">
      <c r="B460" s="241">
        <v>61002</v>
      </c>
      <c r="C460" s="263" t="s">
        <v>909</v>
      </c>
      <c r="D460" s="385">
        <v>20</v>
      </c>
      <c r="E460" s="385">
        <v>13</v>
      </c>
      <c r="F460" s="385">
        <f t="shared" si="16"/>
        <v>33</v>
      </c>
      <c r="G460" s="344">
        <f t="shared" si="15"/>
        <v>1.8811994071371565E-3</v>
      </c>
    </row>
    <row r="461" spans="2:7" ht="14.4" thickTop="1" thickBot="1">
      <c r="B461" s="241">
        <v>61003</v>
      </c>
      <c r="C461" s="263" t="s">
        <v>910</v>
      </c>
      <c r="D461" s="385">
        <v>52</v>
      </c>
      <c r="E461" s="385">
        <v>39</v>
      </c>
      <c r="F461" s="385">
        <f t="shared" si="16"/>
        <v>91</v>
      </c>
      <c r="G461" s="344">
        <f t="shared" si="15"/>
        <v>5.1875498802873106E-3</v>
      </c>
    </row>
    <row r="462" spans="2:7" ht="14.4" thickTop="1" thickBot="1">
      <c r="B462" s="241">
        <v>61004</v>
      </c>
      <c r="C462" s="263" t="s">
        <v>911</v>
      </c>
      <c r="D462" s="385">
        <v>72</v>
      </c>
      <c r="E462" s="385">
        <v>98</v>
      </c>
      <c r="F462" s="385">
        <f t="shared" si="16"/>
        <v>170</v>
      </c>
      <c r="G462" s="344">
        <f t="shared" si="15"/>
        <v>9.6910272488883818E-3</v>
      </c>
    </row>
    <row r="463" spans="2:7" ht="14.4" thickTop="1" thickBot="1">
      <c r="B463" s="241">
        <v>61101</v>
      </c>
      <c r="C463" s="263" t="s">
        <v>912</v>
      </c>
      <c r="D463" s="385">
        <v>5</v>
      </c>
      <c r="E463" s="385">
        <v>6</v>
      </c>
      <c r="F463" s="385">
        <f t="shared" si="16"/>
        <v>11</v>
      </c>
      <c r="G463" s="344">
        <f t="shared" si="15"/>
        <v>6.2706646904571884E-4</v>
      </c>
    </row>
    <row r="464" spans="2:7" ht="14.4" thickTop="1" thickBot="1">
      <c r="B464" s="241">
        <v>61102</v>
      </c>
      <c r="C464" s="263" t="s">
        <v>913</v>
      </c>
      <c r="D464" s="385">
        <v>13</v>
      </c>
      <c r="E464" s="385">
        <v>12</v>
      </c>
      <c r="F464" s="385">
        <f t="shared" si="16"/>
        <v>25</v>
      </c>
      <c r="G464" s="344">
        <f t="shared" si="15"/>
        <v>1.4251510660129973E-3</v>
      </c>
    </row>
    <row r="465" spans="2:7" ht="14.4" thickTop="1" thickBot="1">
      <c r="B465" s="241">
        <v>61103</v>
      </c>
      <c r="C465" s="263" t="s">
        <v>1543</v>
      </c>
      <c r="D465" s="385">
        <v>2</v>
      </c>
      <c r="E465" s="385">
        <v>2</v>
      </c>
      <c r="F465" s="385">
        <f t="shared" si="16"/>
        <v>4</v>
      </c>
      <c r="G465" s="344">
        <f t="shared" si="15"/>
        <v>2.2802417056207958E-4</v>
      </c>
    </row>
    <row r="466" spans="2:7" ht="14.4" thickTop="1" thickBot="1">
      <c r="B466" s="241">
        <v>70101</v>
      </c>
      <c r="C466" s="263" t="s">
        <v>88</v>
      </c>
      <c r="D466" s="385">
        <v>35</v>
      </c>
      <c r="E466" s="385">
        <v>33</v>
      </c>
      <c r="F466" s="385">
        <f t="shared" si="16"/>
        <v>68</v>
      </c>
      <c r="G466" s="344">
        <f t="shared" si="15"/>
        <v>3.8764108995553528E-3</v>
      </c>
    </row>
    <row r="467" spans="2:7" ht="14.4" thickTop="1" thickBot="1">
      <c r="B467" s="241">
        <v>70102</v>
      </c>
      <c r="C467" s="263" t="s">
        <v>914</v>
      </c>
      <c r="D467" s="385">
        <v>133</v>
      </c>
      <c r="E467" s="385">
        <v>96</v>
      </c>
      <c r="F467" s="385">
        <f t="shared" si="16"/>
        <v>229</v>
      </c>
      <c r="G467" s="344">
        <f t="shared" si="15"/>
        <v>1.3054383764679055E-2</v>
      </c>
    </row>
    <row r="468" spans="2:7" ht="14.4" thickTop="1" thickBot="1">
      <c r="B468" s="241">
        <v>70103</v>
      </c>
      <c r="C468" s="263" t="s">
        <v>915</v>
      </c>
      <c r="D468" s="385">
        <v>12</v>
      </c>
      <c r="E468" s="385">
        <v>9</v>
      </c>
      <c r="F468" s="385">
        <f t="shared" si="16"/>
        <v>21</v>
      </c>
      <c r="G468" s="344">
        <f t="shared" si="15"/>
        <v>1.1971268954509178E-3</v>
      </c>
    </row>
    <row r="469" spans="2:7" ht="14.4" thickTop="1" thickBot="1">
      <c r="B469" s="241">
        <v>70104</v>
      </c>
      <c r="C469" s="263" t="s">
        <v>916</v>
      </c>
      <c r="D469" s="385">
        <v>59</v>
      </c>
      <c r="E469" s="385">
        <v>39</v>
      </c>
      <c r="F469" s="385">
        <f t="shared" si="16"/>
        <v>98</v>
      </c>
      <c r="G469" s="344">
        <f t="shared" si="15"/>
        <v>5.5865921787709499E-3</v>
      </c>
    </row>
    <row r="470" spans="2:7" ht="14.4" thickTop="1" thickBot="1">
      <c r="B470" s="241">
        <v>70201</v>
      </c>
      <c r="C470" s="263" t="s">
        <v>917</v>
      </c>
      <c r="D470" s="385">
        <v>106</v>
      </c>
      <c r="E470" s="385">
        <v>112</v>
      </c>
      <c r="F470" s="385">
        <f t="shared" si="16"/>
        <v>218</v>
      </c>
      <c r="G470" s="344">
        <f t="shared" si="15"/>
        <v>1.2427317295633337E-2</v>
      </c>
    </row>
    <row r="471" spans="2:7" ht="14.4" thickTop="1" thickBot="1">
      <c r="B471" s="241">
        <v>70202</v>
      </c>
      <c r="C471" s="263" t="s">
        <v>58</v>
      </c>
      <c r="D471" s="385">
        <v>112</v>
      </c>
      <c r="E471" s="385">
        <v>83</v>
      </c>
      <c r="F471" s="385">
        <f t="shared" si="16"/>
        <v>195</v>
      </c>
      <c r="G471" s="344">
        <f t="shared" si="15"/>
        <v>1.111617831490138E-2</v>
      </c>
    </row>
    <row r="472" spans="2:7" ht="14.4" thickTop="1" thickBot="1">
      <c r="B472" s="241">
        <v>70203</v>
      </c>
      <c r="C472" s="263" t="s">
        <v>918</v>
      </c>
      <c r="D472" s="385">
        <v>152</v>
      </c>
      <c r="E472" s="385">
        <v>197</v>
      </c>
      <c r="F472" s="385">
        <f t="shared" si="16"/>
        <v>349</v>
      </c>
      <c r="G472" s="344">
        <f t="shared" si="15"/>
        <v>1.9895108881541442E-2</v>
      </c>
    </row>
    <row r="473" spans="2:7" ht="14.4" thickTop="1" thickBot="1">
      <c r="B473" s="241">
        <v>70204</v>
      </c>
      <c r="C473" s="263" t="s">
        <v>919</v>
      </c>
      <c r="D473" s="385">
        <v>98</v>
      </c>
      <c r="E473" s="385">
        <v>118</v>
      </c>
      <c r="F473" s="385">
        <f t="shared" si="16"/>
        <v>216</v>
      </c>
      <c r="G473" s="344">
        <f t="shared" si="15"/>
        <v>1.2313305210352298E-2</v>
      </c>
    </row>
    <row r="474" spans="2:7" ht="14.4" thickTop="1" thickBot="1">
      <c r="B474" s="241">
        <v>70205</v>
      </c>
      <c r="C474" s="263" t="s">
        <v>920</v>
      </c>
      <c r="D474" s="385">
        <v>230</v>
      </c>
      <c r="E474" s="385">
        <v>247</v>
      </c>
      <c r="F474" s="385">
        <f t="shared" si="16"/>
        <v>477</v>
      </c>
      <c r="G474" s="344">
        <f t="shared" si="15"/>
        <v>2.719188233952799E-2</v>
      </c>
    </row>
    <row r="475" spans="2:7" ht="14.4" thickTop="1" thickBot="1">
      <c r="B475" s="241">
        <v>70206</v>
      </c>
      <c r="C475" s="263" t="s">
        <v>845</v>
      </c>
      <c r="D475" s="385">
        <v>11</v>
      </c>
      <c r="E475" s="385">
        <v>4</v>
      </c>
      <c r="F475" s="385">
        <f t="shared" si="16"/>
        <v>15</v>
      </c>
      <c r="G475" s="344">
        <f t="shared" si="15"/>
        <v>8.5509063960779845E-4</v>
      </c>
    </row>
    <row r="476" spans="2:7" ht="14.4" thickTop="1" thickBot="1">
      <c r="B476" s="241">
        <v>70207</v>
      </c>
      <c r="C476" s="263" t="s">
        <v>921</v>
      </c>
      <c r="D476" s="385">
        <v>30</v>
      </c>
      <c r="E476" s="385">
        <v>35</v>
      </c>
      <c r="F476" s="385">
        <f t="shared" si="16"/>
        <v>65</v>
      </c>
      <c r="G476" s="344">
        <f t="shared" si="15"/>
        <v>3.7053927716337934E-3</v>
      </c>
    </row>
    <row r="477" spans="2:7" ht="14.4" thickTop="1" thickBot="1">
      <c r="B477" s="241">
        <v>70301</v>
      </c>
      <c r="C477" s="263" t="s">
        <v>90</v>
      </c>
      <c r="D477" s="385">
        <v>60</v>
      </c>
      <c r="E477" s="385">
        <v>78</v>
      </c>
      <c r="F477" s="385">
        <f t="shared" si="16"/>
        <v>138</v>
      </c>
      <c r="G477" s="344">
        <f t="shared" si="15"/>
        <v>7.8668338843917458E-3</v>
      </c>
    </row>
    <row r="478" spans="2:7" ht="14.4" thickTop="1" thickBot="1">
      <c r="B478" s="241">
        <v>70302</v>
      </c>
      <c r="C478" s="263" t="s">
        <v>922</v>
      </c>
      <c r="D478" s="385">
        <v>23</v>
      </c>
      <c r="E478" s="385">
        <v>22</v>
      </c>
      <c r="F478" s="385">
        <f t="shared" si="16"/>
        <v>45</v>
      </c>
      <c r="G478" s="344">
        <f t="shared" si="15"/>
        <v>2.5652719188233955E-3</v>
      </c>
    </row>
    <row r="479" spans="2:7" ht="14.4" thickTop="1" thickBot="1">
      <c r="B479" s="241">
        <v>70303</v>
      </c>
      <c r="C479" s="263" t="s">
        <v>923</v>
      </c>
      <c r="D479" s="385">
        <v>15</v>
      </c>
      <c r="E479" s="385">
        <v>14</v>
      </c>
      <c r="F479" s="385">
        <f t="shared" si="16"/>
        <v>29</v>
      </c>
      <c r="G479" s="344">
        <f t="shared" si="15"/>
        <v>1.653175236575077E-3</v>
      </c>
    </row>
    <row r="480" spans="2:7" ht="14.4" thickTop="1" thickBot="1">
      <c r="B480" s="241">
        <v>70304</v>
      </c>
      <c r="C480" s="263" t="s">
        <v>924</v>
      </c>
      <c r="D480" s="385">
        <v>4</v>
      </c>
      <c r="E480" s="385">
        <v>12</v>
      </c>
      <c r="F480" s="385">
        <f t="shared" si="16"/>
        <v>16</v>
      </c>
      <c r="G480" s="344">
        <f t="shared" si="15"/>
        <v>9.1209668224831832E-4</v>
      </c>
    </row>
    <row r="481" spans="2:7" ht="14.4" thickTop="1" thickBot="1">
      <c r="B481" s="241">
        <v>70305</v>
      </c>
      <c r="C481" s="263" t="s">
        <v>925</v>
      </c>
      <c r="D481" s="385">
        <v>38</v>
      </c>
      <c r="E481" s="385">
        <v>36</v>
      </c>
      <c r="F481" s="385">
        <f t="shared" si="16"/>
        <v>74</v>
      </c>
      <c r="G481" s="344">
        <f t="shared" si="15"/>
        <v>4.218447155398472E-3</v>
      </c>
    </row>
    <row r="482" spans="2:7" ht="14.4" thickTop="1" thickBot="1">
      <c r="B482" s="241">
        <v>70306</v>
      </c>
      <c r="C482" s="263" t="s">
        <v>926</v>
      </c>
      <c r="D482" s="385">
        <v>41</v>
      </c>
      <c r="E482" s="385">
        <v>53</v>
      </c>
      <c r="F482" s="385">
        <f t="shared" si="16"/>
        <v>94</v>
      </c>
      <c r="G482" s="344">
        <f t="shared" si="15"/>
        <v>5.3585680082088704E-3</v>
      </c>
    </row>
    <row r="483" spans="2:7" ht="14.4" thickTop="1" thickBot="1">
      <c r="B483" s="241">
        <v>70307</v>
      </c>
      <c r="C483" s="263" t="s">
        <v>1544</v>
      </c>
      <c r="D483" s="385">
        <v>12</v>
      </c>
      <c r="E483" s="385">
        <v>19</v>
      </c>
      <c r="F483" s="385">
        <f t="shared" si="16"/>
        <v>31</v>
      </c>
      <c r="G483" s="344">
        <f t="shared" si="15"/>
        <v>1.7671873218561168E-3</v>
      </c>
    </row>
    <row r="484" spans="2:7" ht="14.4" thickTop="1" thickBot="1">
      <c r="B484" s="241">
        <v>70401</v>
      </c>
      <c r="C484" s="263" t="s">
        <v>927</v>
      </c>
      <c r="D484" s="385">
        <v>101</v>
      </c>
      <c r="E484" s="385">
        <v>65</v>
      </c>
      <c r="F484" s="385">
        <f t="shared" si="16"/>
        <v>166</v>
      </c>
      <c r="G484" s="344">
        <f t="shared" si="15"/>
        <v>9.4630030783263031E-3</v>
      </c>
    </row>
    <row r="485" spans="2:7" ht="14.4" thickTop="1" thickBot="1">
      <c r="B485" s="241">
        <v>70402</v>
      </c>
      <c r="C485" s="263" t="s">
        <v>928</v>
      </c>
      <c r="D485" s="385">
        <v>17</v>
      </c>
      <c r="E485" s="385">
        <v>15</v>
      </c>
      <c r="F485" s="385">
        <f t="shared" si="16"/>
        <v>32</v>
      </c>
      <c r="G485" s="344">
        <f t="shared" si="15"/>
        <v>1.8241933644966366E-3</v>
      </c>
    </row>
    <row r="486" spans="2:7" ht="14.4" thickTop="1" thickBot="1">
      <c r="B486" s="241">
        <v>70403</v>
      </c>
      <c r="C486" s="263" t="s">
        <v>929</v>
      </c>
      <c r="D486" s="385">
        <v>26</v>
      </c>
      <c r="E486" s="385">
        <v>16</v>
      </c>
      <c r="F486" s="385">
        <f t="shared" si="16"/>
        <v>42</v>
      </c>
      <c r="G486" s="344">
        <f t="shared" si="15"/>
        <v>2.3942537909018356E-3</v>
      </c>
    </row>
    <row r="487" spans="2:7" ht="14.4" thickTop="1" thickBot="1">
      <c r="B487" s="241">
        <v>70404</v>
      </c>
      <c r="C487" s="263" t="s">
        <v>930</v>
      </c>
      <c r="D487" s="385">
        <v>46</v>
      </c>
      <c r="E487" s="385">
        <v>1</v>
      </c>
      <c r="F487" s="385">
        <f t="shared" si="16"/>
        <v>47</v>
      </c>
      <c r="G487" s="344">
        <f t="shared" si="15"/>
        <v>2.6792840041044352E-3</v>
      </c>
    </row>
    <row r="488" spans="2:7" ht="14.4" thickTop="1" thickBot="1">
      <c r="B488" s="241">
        <v>70501</v>
      </c>
      <c r="C488" s="263" t="s">
        <v>92</v>
      </c>
      <c r="D488" s="385">
        <v>16</v>
      </c>
      <c r="E488" s="385">
        <v>51</v>
      </c>
      <c r="F488" s="385">
        <f t="shared" si="16"/>
        <v>67</v>
      </c>
      <c r="G488" s="344">
        <f t="shared" si="15"/>
        <v>3.8194048569148331E-3</v>
      </c>
    </row>
    <row r="489" spans="2:7" ht="14.4" thickTop="1" thickBot="1">
      <c r="B489" s="241">
        <v>70502</v>
      </c>
      <c r="C489" s="263" t="s">
        <v>931</v>
      </c>
      <c r="D489" s="385">
        <v>54</v>
      </c>
      <c r="E489" s="385">
        <v>53</v>
      </c>
      <c r="F489" s="385">
        <f t="shared" si="16"/>
        <v>107</v>
      </c>
      <c r="G489" s="344">
        <f t="shared" si="15"/>
        <v>6.0996465625356286E-3</v>
      </c>
    </row>
    <row r="490" spans="2:7" ht="14.4" thickTop="1" thickBot="1">
      <c r="B490" s="241">
        <v>70503</v>
      </c>
      <c r="C490" s="263" t="s">
        <v>932</v>
      </c>
      <c r="D490" s="385">
        <v>44</v>
      </c>
      <c r="E490" s="385">
        <v>59</v>
      </c>
      <c r="F490" s="385">
        <f t="shared" si="16"/>
        <v>103</v>
      </c>
      <c r="G490" s="344">
        <f t="shared" si="15"/>
        <v>5.8716223919735491E-3</v>
      </c>
    </row>
    <row r="491" spans="2:7" ht="14.4" thickTop="1" thickBot="1">
      <c r="B491" s="241">
        <v>70601</v>
      </c>
      <c r="C491" s="263" t="s">
        <v>93</v>
      </c>
      <c r="D491" s="385">
        <v>86</v>
      </c>
      <c r="E491" s="385">
        <v>134</v>
      </c>
      <c r="F491" s="385">
        <f t="shared" si="16"/>
        <v>220</v>
      </c>
      <c r="G491" s="344">
        <f t="shared" si="15"/>
        <v>1.2541329380914377E-2</v>
      </c>
    </row>
    <row r="492" spans="2:7" ht="14.4" thickTop="1" thickBot="1">
      <c r="B492" s="241">
        <v>70602</v>
      </c>
      <c r="C492" s="263" t="s">
        <v>669</v>
      </c>
      <c r="D492" s="385">
        <v>7</v>
      </c>
      <c r="E492" s="385">
        <v>5</v>
      </c>
      <c r="F492" s="385">
        <f t="shared" si="16"/>
        <v>12</v>
      </c>
      <c r="G492" s="344">
        <f t="shared" si="15"/>
        <v>6.8407251168623871E-4</v>
      </c>
    </row>
    <row r="493" spans="2:7" ht="14.4" thickTop="1" thickBot="1">
      <c r="B493" s="241">
        <v>70603</v>
      </c>
      <c r="C493" s="263" t="s">
        <v>933</v>
      </c>
      <c r="D493" s="385">
        <v>45</v>
      </c>
      <c r="E493" s="385">
        <v>65</v>
      </c>
      <c r="F493" s="385">
        <f t="shared" si="16"/>
        <v>110</v>
      </c>
      <c r="G493" s="344">
        <f t="shared" si="15"/>
        <v>6.2706646904571884E-3</v>
      </c>
    </row>
    <row r="494" spans="2:7" ht="14.4" thickTop="1" thickBot="1">
      <c r="B494" s="241">
        <v>70604</v>
      </c>
      <c r="C494" s="263" t="s">
        <v>934</v>
      </c>
      <c r="D494" s="385">
        <v>51</v>
      </c>
      <c r="E494" s="385">
        <v>62</v>
      </c>
      <c r="F494" s="385">
        <f t="shared" si="16"/>
        <v>113</v>
      </c>
      <c r="G494" s="344">
        <f t="shared" si="15"/>
        <v>6.4416828183787482E-3</v>
      </c>
    </row>
    <row r="495" spans="2:7" ht="14.4" thickTop="1" thickBot="1">
      <c r="B495" s="241">
        <v>70605</v>
      </c>
      <c r="C495" s="263" t="s">
        <v>935</v>
      </c>
      <c r="D495" s="385">
        <v>33</v>
      </c>
      <c r="E495" s="385">
        <v>36</v>
      </c>
      <c r="F495" s="385">
        <f t="shared" si="16"/>
        <v>69</v>
      </c>
      <c r="G495" s="344">
        <f t="shared" si="15"/>
        <v>3.9334169421958729E-3</v>
      </c>
    </row>
    <row r="496" spans="2:7" ht="14.4" thickTop="1" thickBot="1">
      <c r="C496" s="427" t="s">
        <v>103</v>
      </c>
      <c r="D496" s="385">
        <f t="shared" ref="D496" si="17">SUM(D6:D495)</f>
        <v>8222</v>
      </c>
      <c r="E496" s="385">
        <f>SUM(E6:E495)</f>
        <v>9320</v>
      </c>
      <c r="F496" s="385">
        <f>SUM(F6:F495)</f>
        <v>17542</v>
      </c>
      <c r="G496" s="344">
        <f>SUM(G6:G495)</f>
        <v>0.99999999999999978</v>
      </c>
    </row>
    <row r="497" spans="2:7" ht="15" thickTop="1" thickBot="1">
      <c r="B497" s="228"/>
      <c r="C497" s="293"/>
      <c r="D497" s="293"/>
      <c r="E497" s="293"/>
      <c r="F497" s="341"/>
      <c r="G497" s="342"/>
    </row>
    <row r="498" spans="2:7" ht="13.8" thickTop="1">
      <c r="B498" s="467" t="s">
        <v>183</v>
      </c>
      <c r="C498" s="467"/>
      <c r="D498" s="467"/>
      <c r="E498" s="467"/>
      <c r="F498" s="467"/>
      <c r="G498" s="467"/>
    </row>
    <row r="499" spans="2:7">
      <c r="G499" s="166"/>
    </row>
    <row r="500" spans="2:7">
      <c r="F500" s="29"/>
    </row>
    <row r="502" spans="2:7">
      <c r="G502" s="167"/>
    </row>
  </sheetData>
  <mergeCells count="8">
    <mergeCell ref="B3:G3"/>
    <mergeCell ref="B2:G2"/>
    <mergeCell ref="B498:G498"/>
    <mergeCell ref="B4:B5"/>
    <mergeCell ref="C4:C5"/>
    <mergeCell ref="F4:F5"/>
    <mergeCell ref="G4:G5"/>
    <mergeCell ref="D4:E4"/>
  </mergeCells>
  <hyperlinks>
    <hyperlink ref="B3:G3" location="'Capitulo 4'!B42" display="Número de BFV pagados por distrito. 2010-2018              " xr:uid="{00000000-0004-0000-3B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25"/>
  <sheetViews>
    <sheetView showGridLines="0" workbookViewId="0">
      <pane ySplit="6" topLeftCell="A7" activePane="bottomLeft" state="frozen"/>
      <selection pane="bottomLeft" activeCell="B4" sqref="B4:B6"/>
    </sheetView>
  </sheetViews>
  <sheetFormatPr baseColWidth="10" defaultRowHeight="13.2"/>
  <cols>
    <col min="2" max="2" width="25" style="4" customWidth="1"/>
    <col min="3" max="3" width="9.44140625" style="4" bestFit="1" customWidth="1"/>
    <col min="4" max="4" width="9.5546875" style="4" customWidth="1"/>
    <col min="5" max="5" width="11.44140625" style="4"/>
    <col min="6" max="11" width="11.44140625" style="3"/>
  </cols>
  <sheetData>
    <row r="2" spans="2:11" ht="15">
      <c r="B2" s="454" t="s">
        <v>422</v>
      </c>
      <c r="C2" s="454"/>
      <c r="D2" s="454"/>
      <c r="E2" s="454"/>
      <c r="F2" s="454"/>
      <c r="G2" s="454"/>
      <c r="H2" s="454"/>
      <c r="I2"/>
      <c r="J2"/>
      <c r="K2"/>
    </row>
    <row r="3" spans="2:11" ht="37.5" customHeight="1" thickBot="1">
      <c r="B3" s="456" t="s">
        <v>982</v>
      </c>
      <c r="C3" s="456"/>
      <c r="D3" s="456"/>
      <c r="E3" s="456"/>
      <c r="F3" s="456"/>
      <c r="G3" s="456"/>
      <c r="H3" s="456"/>
      <c r="I3"/>
      <c r="J3"/>
      <c r="K3"/>
    </row>
    <row r="4" spans="2:11" ht="16.5" customHeight="1" thickTop="1" thickBot="1">
      <c r="B4" s="464" t="s">
        <v>10</v>
      </c>
      <c r="C4" s="451" t="s">
        <v>278</v>
      </c>
      <c r="D4" s="452"/>
      <c r="E4" s="452"/>
      <c r="F4" s="452"/>
      <c r="G4" s="452"/>
      <c r="H4" s="453"/>
      <c r="I4"/>
      <c r="J4"/>
      <c r="K4"/>
    </row>
    <row r="5" spans="2:11" ht="41.25" customHeight="1" thickTop="1" thickBot="1">
      <c r="B5" s="464"/>
      <c r="C5" s="451" t="s">
        <v>427</v>
      </c>
      <c r="D5" s="453"/>
      <c r="E5" s="451" t="s">
        <v>428</v>
      </c>
      <c r="F5" s="453"/>
      <c r="G5" s="451" t="s">
        <v>429</v>
      </c>
      <c r="H5" s="453"/>
      <c r="I5"/>
      <c r="J5"/>
      <c r="K5"/>
    </row>
    <row r="6" spans="2:11" ht="14.4" thickTop="1" thickBot="1">
      <c r="B6" s="464" t="s">
        <v>10</v>
      </c>
      <c r="C6" s="301" t="s">
        <v>425</v>
      </c>
      <c r="D6" s="301" t="s">
        <v>426</v>
      </c>
      <c r="E6" s="301" t="s">
        <v>425</v>
      </c>
      <c r="F6" s="301" t="s">
        <v>426</v>
      </c>
      <c r="G6" s="301" t="s">
        <v>425</v>
      </c>
      <c r="H6" s="301" t="s">
        <v>426</v>
      </c>
      <c r="I6"/>
      <c r="J6"/>
      <c r="K6"/>
    </row>
    <row r="7" spans="2:11" ht="14.4" thickTop="1" thickBot="1">
      <c r="B7" s="241">
        <v>2020</v>
      </c>
      <c r="C7" s="253">
        <v>8.3000000000000007</v>
      </c>
      <c r="D7" s="253">
        <v>6.4</v>
      </c>
      <c r="E7" s="253">
        <v>14</v>
      </c>
      <c r="F7" s="253">
        <v>7.5</v>
      </c>
      <c r="G7" s="253">
        <v>13.21</v>
      </c>
      <c r="H7" s="245">
        <v>9.1</v>
      </c>
      <c r="I7"/>
      <c r="J7"/>
      <c r="K7"/>
    </row>
    <row r="8" spans="2:11" ht="14.4" thickTop="1" thickBot="1">
      <c r="B8" s="244">
        <v>2021</v>
      </c>
      <c r="C8" s="253">
        <v>6.7</v>
      </c>
      <c r="D8" s="253">
        <v>6.1</v>
      </c>
      <c r="E8" s="253">
        <v>10.3</v>
      </c>
      <c r="F8" s="253">
        <v>7.5</v>
      </c>
      <c r="G8" s="253">
        <v>12</v>
      </c>
      <c r="H8" s="245">
        <v>8.6999999999999993</v>
      </c>
      <c r="I8"/>
      <c r="J8"/>
      <c r="K8"/>
    </row>
    <row r="9" spans="2:11" ht="13.8" thickTop="1">
      <c r="B9" s="244">
        <v>2022</v>
      </c>
      <c r="C9" s="253">
        <v>6.2</v>
      </c>
      <c r="D9" s="253">
        <v>6.1</v>
      </c>
      <c r="E9" s="253">
        <v>9.1999999999999993</v>
      </c>
      <c r="F9" s="253">
        <v>7.4</v>
      </c>
      <c r="G9" s="253">
        <v>11.2</v>
      </c>
      <c r="H9" s="245">
        <v>8.8000000000000007</v>
      </c>
      <c r="I9"/>
      <c r="J9"/>
      <c r="K9"/>
    </row>
    <row r="10" spans="2:11">
      <c r="B10" s="245">
        <v>2023</v>
      </c>
      <c r="C10" s="254">
        <v>8.6999999999999993</v>
      </c>
      <c r="D10" s="254">
        <v>6</v>
      </c>
      <c r="E10" s="254">
        <v>11.4</v>
      </c>
      <c r="F10" s="254">
        <v>8</v>
      </c>
      <c r="G10" s="254">
        <v>12.1</v>
      </c>
      <c r="H10" s="245">
        <v>9</v>
      </c>
      <c r="I10"/>
      <c r="J10"/>
      <c r="K10"/>
    </row>
    <row r="11" spans="2:11">
      <c r="B11" s="245">
        <v>2024</v>
      </c>
      <c r="C11" s="254">
        <v>7.5</v>
      </c>
      <c r="D11" s="254">
        <v>7</v>
      </c>
      <c r="E11" s="254">
        <v>9.6</v>
      </c>
      <c r="F11" s="254">
        <v>7.8</v>
      </c>
      <c r="G11" s="254">
        <v>14.6</v>
      </c>
      <c r="H11" s="245">
        <v>9.1999999999999993</v>
      </c>
      <c r="I11"/>
      <c r="J11"/>
      <c r="K11"/>
    </row>
    <row r="12" spans="2:11" ht="13.8">
      <c r="B12" s="251"/>
      <c r="C12" s="252"/>
      <c r="D12" s="252"/>
      <c r="E12" s="255"/>
      <c r="F12" s="228"/>
      <c r="G12" s="228"/>
      <c r="H12" s="228"/>
      <c r="I12"/>
      <c r="J12"/>
      <c r="K12"/>
    </row>
    <row r="13" spans="2:11" ht="17.25" customHeight="1">
      <c r="B13" s="466" t="s">
        <v>11</v>
      </c>
      <c r="C13" s="467"/>
      <c r="D13" s="467"/>
      <c r="E13" s="467"/>
      <c r="F13" s="467"/>
      <c r="G13" s="467"/>
      <c r="H13" s="467"/>
      <c r="I13"/>
      <c r="J13"/>
      <c r="K13"/>
    </row>
    <row r="14" spans="2:11">
      <c r="B14" s="468" t="s">
        <v>938</v>
      </c>
      <c r="C14" s="468"/>
      <c r="D14" s="468"/>
      <c r="E14" s="468"/>
      <c r="F14" s="468"/>
      <c r="G14" s="468"/>
      <c r="H14" s="468"/>
      <c r="I14"/>
      <c r="J14"/>
      <c r="K14"/>
    </row>
    <row r="21" spans="2:8" ht="13.8" thickBot="1">
      <c r="B21" s="399"/>
    </row>
    <row r="22" spans="2:8" ht="14.4" thickTop="1" thickBot="1">
      <c r="B22" s="241"/>
      <c r="C22" s="253"/>
      <c r="D22" s="253"/>
      <c r="E22" s="253"/>
      <c r="F22" s="253"/>
      <c r="G22" s="253"/>
      <c r="H22" s="245"/>
    </row>
    <row r="23" spans="2:8" ht="14.4" thickTop="1" thickBot="1">
      <c r="B23" s="244"/>
      <c r="C23" s="253"/>
      <c r="D23" s="253"/>
      <c r="E23" s="253"/>
      <c r="F23" s="253"/>
      <c r="G23" s="253"/>
      <c r="H23" s="245"/>
    </row>
    <row r="24" spans="2:8" ht="13.8" thickTop="1">
      <c r="B24" s="244"/>
      <c r="C24" s="253"/>
      <c r="D24" s="253"/>
      <c r="E24" s="253"/>
      <c r="F24" s="253"/>
      <c r="G24" s="253"/>
      <c r="H24" s="245"/>
    </row>
    <row r="25" spans="2:8">
      <c r="B25" s="245"/>
      <c r="C25" s="254"/>
      <c r="D25" s="254"/>
      <c r="E25" s="254"/>
      <c r="F25" s="254"/>
      <c r="G25" s="254"/>
      <c r="H25" s="245"/>
    </row>
  </sheetData>
  <mergeCells count="9">
    <mergeCell ref="B13:H13"/>
    <mergeCell ref="B14:H14"/>
    <mergeCell ref="E5:F5"/>
    <mergeCell ref="G5:H5"/>
    <mergeCell ref="B2:H2"/>
    <mergeCell ref="B3:H3"/>
    <mergeCell ref="C4:H4"/>
    <mergeCell ref="B4:B6"/>
    <mergeCell ref="C5:D5"/>
  </mergeCells>
  <hyperlinks>
    <hyperlink ref="B3:H3" location="'Capitulo 1'!B22" display="Tasas de interés para vivienda en colones y dólares: bancos estatales, bancos privados y entidades financieras no bancarias. 2015-2018. 1/" xr:uid="{00000000-0004-0000-05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B43E97"/>
  </sheetPr>
  <dimension ref="A1:J26"/>
  <sheetViews>
    <sheetView showGridLines="0" topLeftCell="A13" zoomScaleNormal="100" workbookViewId="0">
      <selection activeCell="A17" sqref="A17:I17"/>
    </sheetView>
  </sheetViews>
  <sheetFormatPr baseColWidth="10" defaultColWidth="11.44140625" defaultRowHeight="21"/>
  <cols>
    <col min="1" max="1" width="14.109375" style="18" bestFit="1" customWidth="1"/>
    <col min="2" max="8" width="11.44140625" style="18"/>
    <col min="9" max="9" width="7.109375" style="18" customWidth="1"/>
    <col min="10" max="16384" width="11.44140625" style="18"/>
  </cols>
  <sheetData>
    <row r="1" spans="1:10" ht="15" hidden="1" customHeight="1"/>
    <row r="2" spans="1:10" ht="15.75" hidden="1" customHeight="1"/>
    <row r="3" spans="1:10" ht="14.25" hidden="1" customHeight="1"/>
    <row r="4" spans="1:10" ht="15" hidden="1" customHeight="1"/>
    <row r="5" spans="1:10" ht="14.25" hidden="1" customHeight="1"/>
    <row r="6" spans="1:10" ht="14.25" hidden="1" customHeight="1"/>
    <row r="7" spans="1:10" ht="15" hidden="1" customHeight="1"/>
    <row r="8" spans="1:10" ht="17.25" hidden="1" customHeight="1"/>
    <row r="9" spans="1:10" s="20" customFormat="1" ht="12" hidden="1" customHeight="1">
      <c r="J9" s="19"/>
    </row>
    <row r="10" spans="1:10" ht="15.75" hidden="1" customHeight="1"/>
    <row r="11" spans="1:10" ht="16.5" hidden="1" customHeight="1"/>
    <row r="12" spans="1:10" ht="17.25" hidden="1" customHeight="1">
      <c r="C12" s="21"/>
    </row>
    <row r="13" spans="1:10" ht="16.5" customHeight="1"/>
    <row r="14" spans="1:10" ht="14.25" customHeight="1"/>
    <row r="15" spans="1:10">
      <c r="A15" s="438" t="s">
        <v>477</v>
      </c>
      <c r="B15" s="438"/>
      <c r="C15" s="438"/>
      <c r="D15" s="438"/>
      <c r="E15" s="438"/>
      <c r="F15" s="438"/>
      <c r="G15" s="438"/>
      <c r="H15" s="438"/>
      <c r="I15" s="438"/>
    </row>
    <row r="16" spans="1:10" ht="18.75" customHeight="1">
      <c r="A16" s="262"/>
      <c r="B16" s="262"/>
      <c r="C16" s="262"/>
      <c r="D16" s="262"/>
      <c r="E16" s="262"/>
      <c r="F16" s="262"/>
      <c r="G16" s="262"/>
      <c r="H16" s="262"/>
      <c r="I16" s="262"/>
    </row>
    <row r="17" spans="1:9" ht="20.25" customHeight="1">
      <c r="A17" s="473" t="s">
        <v>439</v>
      </c>
      <c r="B17" s="473"/>
      <c r="C17" s="473"/>
      <c r="D17" s="473"/>
      <c r="E17" s="473"/>
      <c r="F17" s="473"/>
      <c r="G17" s="473"/>
      <c r="H17" s="473"/>
      <c r="I17" s="473"/>
    </row>
    <row r="18" spans="1:9">
      <c r="A18" s="228"/>
      <c r="B18" s="228"/>
      <c r="C18" s="228"/>
      <c r="D18" s="228"/>
      <c r="E18" s="228"/>
      <c r="F18" s="228"/>
      <c r="G18" s="228"/>
      <c r="H18" s="228"/>
      <c r="I18" s="228"/>
    </row>
    <row r="19" spans="1:9" ht="24.75" customHeight="1">
      <c r="A19" s="230" t="s">
        <v>478</v>
      </c>
      <c r="B19" s="440" t="s">
        <v>1396</v>
      </c>
      <c r="C19" s="440"/>
      <c r="D19" s="440"/>
      <c r="E19" s="440"/>
      <c r="F19" s="440"/>
      <c r="G19" s="440"/>
      <c r="H19" s="440"/>
      <c r="I19" s="440"/>
    </row>
    <row r="20" spans="1:9" ht="27" customHeight="1">
      <c r="A20" s="230" t="s">
        <v>482</v>
      </c>
      <c r="B20" s="440" t="s">
        <v>1399</v>
      </c>
      <c r="C20" s="440"/>
      <c r="D20" s="440"/>
      <c r="E20" s="440"/>
      <c r="F20" s="440"/>
      <c r="G20" s="440"/>
      <c r="H20" s="440"/>
      <c r="I20" s="440"/>
    </row>
    <row r="21" spans="1:9">
      <c r="A21" s="230" t="s">
        <v>488</v>
      </c>
      <c r="B21" s="440" t="s">
        <v>1400</v>
      </c>
      <c r="C21" s="440"/>
      <c r="D21" s="440"/>
      <c r="E21" s="440"/>
      <c r="F21" s="440"/>
      <c r="G21" s="440"/>
      <c r="H21" s="440"/>
      <c r="I21" s="440"/>
    </row>
    <row r="22" spans="1:9">
      <c r="A22" s="230" t="s">
        <v>491</v>
      </c>
      <c r="B22" s="440" t="s">
        <v>1401</v>
      </c>
      <c r="C22" s="440"/>
      <c r="D22" s="440"/>
      <c r="E22" s="440"/>
      <c r="F22" s="440"/>
      <c r="G22" s="440"/>
      <c r="H22" s="440"/>
      <c r="I22" s="440"/>
    </row>
    <row r="23" spans="1:9" ht="21" customHeight="1">
      <c r="A23" s="230" t="s">
        <v>581</v>
      </c>
      <c r="B23" s="440" t="s">
        <v>1402</v>
      </c>
      <c r="C23" s="440"/>
      <c r="D23" s="440"/>
      <c r="E23" s="440"/>
      <c r="F23" s="440"/>
      <c r="G23" s="440"/>
      <c r="H23" s="440"/>
      <c r="I23" s="440"/>
    </row>
    <row r="24" spans="1:9" ht="21" customHeight="1">
      <c r="A24" s="230" t="s">
        <v>582</v>
      </c>
      <c r="B24" s="440" t="s">
        <v>1404</v>
      </c>
      <c r="C24" s="440"/>
      <c r="D24" s="440"/>
      <c r="E24" s="440"/>
      <c r="F24" s="440"/>
      <c r="G24" s="440"/>
      <c r="H24" s="440"/>
      <c r="I24" s="440"/>
    </row>
    <row r="25" spans="1:9" ht="29.25" customHeight="1">
      <c r="A25" s="230" t="s">
        <v>583</v>
      </c>
      <c r="B25" s="440" t="s">
        <v>1406</v>
      </c>
      <c r="C25" s="440"/>
      <c r="D25" s="440"/>
      <c r="E25" s="440"/>
      <c r="F25" s="440"/>
      <c r="G25" s="440"/>
      <c r="H25" s="440"/>
      <c r="I25" s="440"/>
    </row>
    <row r="26" spans="1:9" ht="21" customHeight="1">
      <c r="A26" s="230" t="s">
        <v>586</v>
      </c>
      <c r="B26" s="440" t="s">
        <v>1407</v>
      </c>
      <c r="C26" s="440"/>
      <c r="D26" s="440"/>
      <c r="E26" s="440"/>
      <c r="F26" s="440"/>
      <c r="G26" s="440"/>
      <c r="H26" s="440"/>
      <c r="I26" s="440"/>
    </row>
  </sheetData>
  <mergeCells count="10">
    <mergeCell ref="B25:I25"/>
    <mergeCell ref="B26:I26"/>
    <mergeCell ref="B22:I22"/>
    <mergeCell ref="B23:I23"/>
    <mergeCell ref="A15:I15"/>
    <mergeCell ref="A17:I17"/>
    <mergeCell ref="B24:I24"/>
    <mergeCell ref="B19:I19"/>
    <mergeCell ref="B20:I20"/>
    <mergeCell ref="B21:I21"/>
  </mergeCells>
  <phoneticPr fontId="101" type="noConversion"/>
  <hyperlinks>
    <hyperlink ref="A15:I15" location="'Compendio de Vivienda 2024'!E33" display="Capítulo 5: Metas de Desarrollo Sostenible" xr:uid="{00000000-0004-0000-3C00-000000000000}"/>
    <hyperlink ref="B19:I19" location="'c55g22'!B3" display="Gasto Social como porcentaje del PIB, según sector. 2018-2022." xr:uid="{00000000-0004-0000-3C00-000001000000}"/>
    <hyperlink ref="B20:I20" location="'c56'!B3" display="Población en viviendas con servicio sanitario conectado a alcantarillado sanitario o tanque séptico, según región y zona. 2018." xr:uid="{00000000-0004-0000-3C00-000002000000}"/>
    <hyperlink ref="B21:I21" location="'c57'!B3" display="Población con servicio de camión recolector de residuos sólidos, según región y zona. 2018." xr:uid="{00000000-0004-0000-3C00-000003000000}"/>
    <hyperlink ref="B22:I22" location="'c58'!B3" display="Población con acceso a electricidad, según región y zona. 2018." xr:uid="{00000000-0004-0000-3C00-000004000000}"/>
    <hyperlink ref="B23:I23" location="'c59g23'!B3" display="Población en asentamiento informal (precario), según región y zona. 2024." xr:uid="{00000000-0004-0000-3C00-000005000000}"/>
    <hyperlink ref="B24:I24" location="'c60g24'!B3" display="Índice de Pobreza Multidimensional (IPM) de los hogares, según zona y región. 2019-2024." xr:uid="{00000000-0004-0000-3C00-000006000000}"/>
    <hyperlink ref="B25:I25" location="'c61g25'!B3" display="Índice de Pobreza Multidimensional (IPM) y la contribución absoluta de la dimensión Vivienda e Internet, según región. 2024." xr:uid="{00000000-0004-0000-3C00-000007000000}"/>
    <hyperlink ref="B26:I26" location="'c62'!B3" display="Hogares pobres con privación en los indicadores del IPM. 2019-2024." xr:uid="{00000000-0004-0000-3C00-000008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H2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style="22"/>
    <col min="2" max="2" width="47.33203125" style="22" customWidth="1"/>
    <col min="3" max="3" width="9.6640625" style="22" customWidth="1"/>
    <col min="4" max="4" width="10.33203125" style="22" customWidth="1"/>
    <col min="5" max="5" width="9.6640625" style="22" customWidth="1"/>
    <col min="6" max="7" width="10.33203125" style="22" customWidth="1"/>
    <col min="8" max="16384" width="11.44140625" style="22"/>
  </cols>
  <sheetData>
    <row r="1" spans="2:8" ht="13.8" thickBot="1"/>
    <row r="2" spans="2:8" ht="15.6" thickTop="1">
      <c r="B2" s="588" t="s">
        <v>478</v>
      </c>
      <c r="C2" s="589"/>
      <c r="D2" s="589"/>
      <c r="E2" s="589"/>
      <c r="F2" s="589"/>
      <c r="G2" s="589"/>
      <c r="H2" s="216"/>
    </row>
    <row r="3" spans="2:8" ht="31.5" customHeight="1" thickBot="1">
      <c r="B3" s="590" t="s">
        <v>1396</v>
      </c>
      <c r="C3" s="474"/>
      <c r="D3" s="474"/>
      <c r="E3" s="474"/>
      <c r="F3" s="474"/>
      <c r="G3" s="474"/>
      <c r="H3" s="216"/>
    </row>
    <row r="4" spans="2:8" ht="16.5" customHeight="1" thickTop="1" thickBot="1">
      <c r="B4" s="490" t="s">
        <v>483</v>
      </c>
      <c r="C4" s="591" t="s">
        <v>1397</v>
      </c>
      <c r="D4" s="592"/>
      <c r="E4" s="592"/>
      <c r="F4" s="592"/>
      <c r="G4" s="592"/>
      <c r="H4" s="216"/>
    </row>
    <row r="5" spans="2:8" ht="14.4" thickTop="1" thickBot="1">
      <c r="B5" s="587"/>
      <c r="C5" s="346">
        <v>2018</v>
      </c>
      <c r="D5" s="346">
        <v>2019</v>
      </c>
      <c r="E5" s="346">
        <v>2020</v>
      </c>
      <c r="F5" s="346">
        <v>2021</v>
      </c>
      <c r="G5" s="346">
        <v>2022</v>
      </c>
      <c r="H5" s="216"/>
    </row>
    <row r="6" spans="2:8" ht="14.4" thickTop="1" thickBot="1">
      <c r="B6" s="235" t="s">
        <v>103</v>
      </c>
      <c r="C6" s="420">
        <v>23.06</v>
      </c>
      <c r="D6" s="420">
        <v>23.48</v>
      </c>
      <c r="E6" s="420">
        <v>24.22</v>
      </c>
      <c r="F6" s="420">
        <v>23.35</v>
      </c>
      <c r="G6" s="420">
        <v>21.23</v>
      </c>
    </row>
    <row r="7" spans="2:8" ht="14.4" thickTop="1" thickBot="1">
      <c r="B7" s="235" t="s">
        <v>484</v>
      </c>
      <c r="C7" s="420">
        <v>6.36</v>
      </c>
      <c r="D7" s="420">
        <v>6.37</v>
      </c>
      <c r="E7" s="420">
        <v>6.83</v>
      </c>
      <c r="F7" s="420">
        <v>6.65</v>
      </c>
      <c r="G7" s="420">
        <v>6.07</v>
      </c>
    </row>
    <row r="8" spans="2:8" ht="14.4" thickTop="1" thickBot="1">
      <c r="B8" s="235" t="s">
        <v>485</v>
      </c>
      <c r="C8" s="420">
        <v>7.12</v>
      </c>
      <c r="D8" s="420">
        <v>7</v>
      </c>
      <c r="E8" s="420">
        <v>6.88</v>
      </c>
      <c r="F8" s="420">
        <v>6.39</v>
      </c>
      <c r="G8" s="420">
        <v>5.72</v>
      </c>
    </row>
    <row r="9" spans="2:8" ht="14.4" thickTop="1" thickBot="1">
      <c r="B9" s="235" t="s">
        <v>486</v>
      </c>
      <c r="C9" s="420">
        <v>7.03</v>
      </c>
      <c r="D9" s="420">
        <v>7.47</v>
      </c>
      <c r="E9" s="420">
        <v>7.98</v>
      </c>
      <c r="F9" s="420">
        <v>7.84</v>
      </c>
      <c r="G9" s="420">
        <v>7.06</v>
      </c>
    </row>
    <row r="10" spans="2:8" ht="14.4" thickTop="1" thickBot="1">
      <c r="B10" s="235" t="s">
        <v>487</v>
      </c>
      <c r="C10" s="420">
        <v>2.37</v>
      </c>
      <c r="D10" s="420">
        <v>2.46</v>
      </c>
      <c r="E10" s="420">
        <v>2.38</v>
      </c>
      <c r="F10" s="420">
        <v>2.34</v>
      </c>
      <c r="G10" s="420">
        <v>2.25</v>
      </c>
    </row>
    <row r="11" spans="2:8" ht="14.4" thickTop="1" thickBot="1">
      <c r="B11" s="235" t="s">
        <v>1398</v>
      </c>
      <c r="C11" s="420">
        <v>0.18</v>
      </c>
      <c r="D11" s="420">
        <v>0.18</v>
      </c>
      <c r="E11" s="420">
        <v>0.15</v>
      </c>
      <c r="F11" s="420">
        <v>0.13</v>
      </c>
      <c r="G11" s="420">
        <v>0.13</v>
      </c>
    </row>
    <row r="12" spans="2:8" ht="14.4" thickTop="1">
      <c r="B12" s="322"/>
      <c r="C12" s="345"/>
      <c r="D12" s="345"/>
      <c r="E12" s="315"/>
      <c r="F12" s="315"/>
      <c r="G12" s="315"/>
    </row>
    <row r="13" spans="2:8" ht="18" customHeight="1">
      <c r="B13" s="593" t="s">
        <v>1405</v>
      </c>
      <c r="C13" s="594"/>
      <c r="D13" s="594"/>
      <c r="E13" s="594"/>
      <c r="F13" s="594"/>
      <c r="G13" s="594"/>
    </row>
    <row r="14" spans="2:8">
      <c r="C14" s="398"/>
      <c r="D14" s="398"/>
      <c r="E14" s="398"/>
      <c r="F14" s="398"/>
      <c r="G14" s="398"/>
    </row>
    <row r="15" spans="2:8">
      <c r="C15" s="217"/>
      <c r="D15" s="217"/>
      <c r="E15" s="217"/>
      <c r="F15" s="217"/>
      <c r="G15" s="217"/>
    </row>
    <row r="17" spans="2:7">
      <c r="G17" s="130"/>
    </row>
    <row r="18" spans="2:7" ht="13.8" thickBot="1"/>
    <row r="19" spans="2:7" ht="14.4" thickTop="1" thickBot="1">
      <c r="B19" s="235"/>
      <c r="C19" s="26"/>
      <c r="D19" s="26"/>
      <c r="E19" s="26"/>
      <c r="F19" s="26"/>
      <c r="G19" s="26"/>
    </row>
    <row r="20" spans="2:7" ht="14.4" thickTop="1" thickBot="1">
      <c r="B20" s="235"/>
      <c r="C20" s="26"/>
      <c r="D20" s="26"/>
      <c r="E20" s="26"/>
      <c r="F20" s="26"/>
      <c r="G20" s="26"/>
    </row>
    <row r="21" spans="2:7" ht="14.4" thickTop="1" thickBot="1">
      <c r="B21" s="235"/>
      <c r="C21" s="26"/>
      <c r="D21" s="26"/>
      <c r="E21" s="26"/>
      <c r="F21" s="26"/>
      <c r="G21" s="26"/>
    </row>
    <row r="22" spans="2:7" ht="14.4" thickTop="1" thickBot="1">
      <c r="B22" s="235"/>
      <c r="C22" s="26"/>
      <c r="D22" s="26"/>
      <c r="E22" s="26"/>
      <c r="F22" s="26"/>
      <c r="G22" s="26"/>
    </row>
    <row r="23" spans="2:7" ht="14.4" thickTop="1" thickBot="1">
      <c r="B23" s="235"/>
      <c r="C23" s="26"/>
      <c r="D23" s="26"/>
      <c r="E23" s="26"/>
      <c r="F23" s="26"/>
      <c r="G23" s="26"/>
    </row>
    <row r="24" spans="2:7" ht="13.8" thickTop="1"/>
  </sheetData>
  <mergeCells count="5">
    <mergeCell ref="B4:B5"/>
    <mergeCell ref="B2:G2"/>
    <mergeCell ref="B3:G3"/>
    <mergeCell ref="C4:G4"/>
    <mergeCell ref="B13:G13"/>
  </mergeCells>
  <hyperlinks>
    <hyperlink ref="B3:G3" location="'Capitulo 5'!B19" display="Gasto Social como porcentaje del PIB, según sector. 2010-2017." xr:uid="{00000000-0004-0000-3D00-000000000000}"/>
  </hyperlinks>
  <pageMargins left="0.75" right="0.75" top="1" bottom="1" header="0" footer="0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2:G31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24.44140625" style="22" customWidth="1"/>
    <col min="3" max="3" width="23" style="22" customWidth="1"/>
    <col min="4" max="4" width="22" style="22" customWidth="1"/>
    <col min="5" max="5" width="12.33203125" style="22" bestFit="1" customWidth="1"/>
    <col min="6" max="6" width="12.88671875" style="22" bestFit="1" customWidth="1"/>
    <col min="7" max="16384" width="11.44140625" style="22"/>
  </cols>
  <sheetData>
    <row r="2" spans="2:7" ht="15">
      <c r="B2" s="482" t="s">
        <v>482</v>
      </c>
      <c r="C2" s="482"/>
      <c r="D2" s="482"/>
    </row>
    <row r="3" spans="2:7" ht="48.75" customHeight="1" thickBot="1">
      <c r="B3" s="456" t="s">
        <v>1399</v>
      </c>
      <c r="C3" s="456"/>
      <c r="D3" s="456"/>
    </row>
    <row r="4" spans="2:7" ht="50.25" customHeight="1" thickTop="1" thickBot="1">
      <c r="B4" s="350" t="s">
        <v>556</v>
      </c>
      <c r="C4" s="350" t="s">
        <v>489</v>
      </c>
      <c r="D4" s="350" t="s">
        <v>490</v>
      </c>
    </row>
    <row r="5" spans="2:7" ht="15.6" thickTop="1" thickBot="1">
      <c r="B5" s="235" t="s">
        <v>103</v>
      </c>
      <c r="C5" s="388">
        <v>5260797</v>
      </c>
      <c r="D5" s="306">
        <f>SUM(D9:D14)</f>
        <v>1</v>
      </c>
      <c r="E5" s="27"/>
      <c r="F5" s="126"/>
    </row>
    <row r="6" spans="2:7" ht="15.6" thickTop="1" thickBot="1">
      <c r="B6" s="235"/>
      <c r="C6" s="388"/>
      <c r="D6" s="306"/>
      <c r="E6" s="27"/>
      <c r="F6" s="126"/>
    </row>
    <row r="7" spans="2:7" ht="15.6" thickTop="1" thickBot="1">
      <c r="B7" s="235" t="s">
        <v>114</v>
      </c>
      <c r="C7" s="388"/>
      <c r="D7" s="306"/>
      <c r="E7" s="27"/>
      <c r="F7" s="126"/>
    </row>
    <row r="8" spans="2:7" ht="15.6" thickTop="1" thickBot="1">
      <c r="B8" s="235"/>
      <c r="C8" s="388"/>
      <c r="D8" s="306"/>
      <c r="E8" s="27"/>
      <c r="F8" s="126"/>
    </row>
    <row r="9" spans="2:7" ht="15.6" thickTop="1" thickBot="1">
      <c r="B9" s="235" t="s">
        <v>326</v>
      </c>
      <c r="C9" s="388">
        <v>3243261</v>
      </c>
      <c r="D9" s="306">
        <f t="shared" ref="D9:D14" si="0">+C9/$C$5</f>
        <v>0.61649613166978312</v>
      </c>
      <c r="F9" s="218"/>
      <c r="G9" s="27"/>
    </row>
    <row r="10" spans="2:7" ht="15.6" thickTop="1" thickBot="1">
      <c r="B10" s="235" t="s">
        <v>327</v>
      </c>
      <c r="C10" s="388">
        <v>406630</v>
      </c>
      <c r="D10" s="306">
        <f t="shared" si="0"/>
        <v>7.7294371936419526E-2</v>
      </c>
      <c r="F10" s="126"/>
    </row>
    <row r="11" spans="2:7" ht="15.6" thickTop="1" thickBot="1">
      <c r="B11" s="235" t="s">
        <v>328</v>
      </c>
      <c r="C11" s="388">
        <v>318051</v>
      </c>
      <c r="D11" s="306">
        <f t="shared" si="0"/>
        <v>6.0456809110862861E-2</v>
      </c>
      <c r="F11" s="219"/>
    </row>
    <row r="12" spans="2:7" ht="15.6" thickTop="1" thickBot="1">
      <c r="B12" s="235" t="s">
        <v>329</v>
      </c>
      <c r="C12" s="388">
        <v>372864</v>
      </c>
      <c r="D12" s="306">
        <f t="shared" si="0"/>
        <v>7.087595282615923E-2</v>
      </c>
      <c r="F12" s="219"/>
    </row>
    <row r="13" spans="2:7" ht="15.6" thickTop="1" thickBot="1">
      <c r="B13" s="235" t="s">
        <v>330</v>
      </c>
      <c r="C13" s="388">
        <v>473097</v>
      </c>
      <c r="D13" s="306">
        <f t="shared" si="0"/>
        <v>8.9928769348066456E-2</v>
      </c>
      <c r="F13" s="126"/>
    </row>
    <row r="14" spans="2:7" ht="15.6" thickTop="1" thickBot="1">
      <c r="B14" s="235" t="s">
        <v>331</v>
      </c>
      <c r="C14" s="388">
        <v>446894</v>
      </c>
      <c r="D14" s="306">
        <f t="shared" si="0"/>
        <v>8.494796510870882E-2</v>
      </c>
      <c r="F14" s="219"/>
    </row>
    <row r="15" spans="2:7" ht="15" thickTop="1">
      <c r="B15" s="237"/>
      <c r="C15" s="387"/>
      <c r="D15" s="261"/>
      <c r="F15" s="219"/>
    </row>
    <row r="16" spans="2:7" ht="14.4">
      <c r="B16" s="237" t="s">
        <v>519</v>
      </c>
      <c r="C16" s="387"/>
      <c r="D16" s="261"/>
      <c r="F16" s="219"/>
    </row>
    <row r="17" spans="2:6" ht="14.4">
      <c r="B17" s="237" t="s">
        <v>579</v>
      </c>
      <c r="C17" s="387">
        <v>3818310</v>
      </c>
      <c r="D17" s="261">
        <f>+C17/C5</f>
        <v>0.7258044741129529</v>
      </c>
      <c r="F17" s="219"/>
    </row>
    <row r="18" spans="2:6" ht="14.4">
      <c r="B18" s="237" t="s">
        <v>557</v>
      </c>
      <c r="C18" s="387">
        <v>1442487</v>
      </c>
      <c r="D18" s="261">
        <f>+C18/C5</f>
        <v>0.27419552588704715</v>
      </c>
      <c r="F18" s="219"/>
    </row>
    <row r="19" spans="2:6" ht="14.4" thickBot="1">
      <c r="B19" s="347"/>
      <c r="C19" s="348"/>
      <c r="D19" s="349"/>
      <c r="E19" s="220"/>
      <c r="F19" s="220"/>
    </row>
    <row r="20" spans="2:6" ht="16.5" customHeight="1" thickTop="1" thickBot="1">
      <c r="B20" s="480" t="s">
        <v>1358</v>
      </c>
      <c r="C20" s="481"/>
      <c r="D20" s="481"/>
    </row>
    <row r="21" spans="2:6" ht="13.8" thickTop="1">
      <c r="C21" s="27"/>
    </row>
    <row r="23" spans="2:6">
      <c r="B23" s="220"/>
      <c r="C23" s="214"/>
      <c r="D23" s="217"/>
    </row>
    <row r="24" spans="2:6">
      <c r="B24" s="220"/>
      <c r="C24" s="214"/>
    </row>
    <row r="25" spans="2:6">
      <c r="B25" s="220"/>
      <c r="C25" s="214"/>
    </row>
    <row r="26" spans="2:6">
      <c r="B26" s="220"/>
      <c r="C26" s="214"/>
    </row>
    <row r="27" spans="2:6">
      <c r="B27" s="220"/>
      <c r="C27" s="214"/>
    </row>
    <row r="28" spans="2:6">
      <c r="B28" s="220"/>
      <c r="C28" s="214"/>
    </row>
    <row r="31" spans="2:6">
      <c r="C31" s="217"/>
    </row>
  </sheetData>
  <mergeCells count="3">
    <mergeCell ref="B2:D2"/>
    <mergeCell ref="B3:D3"/>
    <mergeCell ref="B20:D20"/>
  </mergeCells>
  <hyperlinks>
    <hyperlink ref="B3:D3" location="'Capitulo 5'!B20" display="Población en viviendas con servicio sanitario conectado a alcantarillado sanitario o tanque séptico, según región y zona. 2018." xr:uid="{00000000-0004-0000-3E00-000000000000}"/>
  </hyperlinks>
  <pageMargins left="0.75" right="0.75" top="1" bottom="1" header="0" footer="0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F32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30" style="22" customWidth="1"/>
    <col min="3" max="3" width="21.33203125" style="22" customWidth="1"/>
    <col min="4" max="4" width="20.109375" style="22" customWidth="1"/>
    <col min="5" max="16384" width="11.44140625" style="22"/>
  </cols>
  <sheetData>
    <row r="2" spans="2:6" ht="15">
      <c r="B2" s="482" t="s">
        <v>488</v>
      </c>
      <c r="C2" s="482"/>
      <c r="D2" s="482"/>
    </row>
    <row r="3" spans="2:6" ht="39" customHeight="1" thickBot="1">
      <c r="B3" s="456" t="s">
        <v>1400</v>
      </c>
      <c r="C3" s="456"/>
      <c r="D3" s="456"/>
    </row>
    <row r="4" spans="2:6" ht="44.25" customHeight="1" thickTop="1" thickBot="1">
      <c r="B4" s="350" t="s">
        <v>556</v>
      </c>
      <c r="C4" s="350" t="s">
        <v>489</v>
      </c>
      <c r="D4" s="350" t="s">
        <v>490</v>
      </c>
    </row>
    <row r="5" spans="2:6" ht="14.4" thickTop="1" thickBot="1">
      <c r="B5" s="235" t="s">
        <v>103</v>
      </c>
      <c r="C5" s="388">
        <v>4908441</v>
      </c>
      <c r="D5" s="306">
        <f>SUM(D9:D14)</f>
        <v>1</v>
      </c>
    </row>
    <row r="6" spans="2:6" ht="14.4" thickTop="1" thickBot="1">
      <c r="B6" s="235"/>
      <c r="C6" s="388"/>
      <c r="D6" s="306"/>
    </row>
    <row r="7" spans="2:6" ht="14.4" thickTop="1" thickBot="1">
      <c r="B7" s="235" t="s">
        <v>114</v>
      </c>
      <c r="C7" s="388"/>
      <c r="D7" s="306"/>
    </row>
    <row r="8" spans="2:6" ht="14.4" thickTop="1" thickBot="1">
      <c r="B8" s="235"/>
      <c r="C8" s="388"/>
      <c r="D8" s="306"/>
    </row>
    <row r="9" spans="2:6" ht="14.4" thickTop="1" thickBot="1">
      <c r="B9" s="235" t="s">
        <v>326</v>
      </c>
      <c r="C9" s="388">
        <v>3232506</v>
      </c>
      <c r="D9" s="306">
        <f t="shared" ref="D9:D14" si="0">+C9/$C$5</f>
        <v>0.65856063055458958</v>
      </c>
    </row>
    <row r="10" spans="2:6" ht="14.4" thickTop="1" thickBot="1">
      <c r="B10" s="235" t="s">
        <v>327</v>
      </c>
      <c r="C10" s="388">
        <v>369945</v>
      </c>
      <c r="D10" s="306">
        <f t="shared" si="0"/>
        <v>7.5369144703990532E-2</v>
      </c>
    </row>
    <row r="11" spans="2:6" ht="14.4" thickTop="1" thickBot="1">
      <c r="B11" s="235" t="s">
        <v>328</v>
      </c>
      <c r="C11" s="388">
        <v>296353</v>
      </c>
      <c r="D11" s="306">
        <f t="shared" si="0"/>
        <v>6.0376196841318862E-2</v>
      </c>
    </row>
    <row r="12" spans="2:6" ht="14.4" thickTop="1" thickBot="1">
      <c r="B12" s="235" t="s">
        <v>329</v>
      </c>
      <c r="C12" s="388">
        <v>284857</v>
      </c>
      <c r="D12" s="306">
        <f t="shared" si="0"/>
        <v>5.803410899713371E-2</v>
      </c>
    </row>
    <row r="13" spans="2:6" ht="14.4" thickTop="1" thickBot="1">
      <c r="B13" s="235" t="s">
        <v>330</v>
      </c>
      <c r="C13" s="388">
        <v>382991</v>
      </c>
      <c r="D13" s="306">
        <f t="shared" si="0"/>
        <v>7.802701509501693E-2</v>
      </c>
      <c r="F13" s="27"/>
    </row>
    <row r="14" spans="2:6" ht="14.4" thickTop="1" thickBot="1">
      <c r="B14" s="235" t="s">
        <v>331</v>
      </c>
      <c r="C14" s="388">
        <v>341789</v>
      </c>
      <c r="D14" s="306">
        <f t="shared" si="0"/>
        <v>6.9632903807950425E-2</v>
      </c>
      <c r="E14" s="27"/>
    </row>
    <row r="15" spans="2:6" ht="13.8" thickTop="1">
      <c r="B15" s="237"/>
      <c r="C15" s="387"/>
      <c r="D15" s="261"/>
      <c r="E15" s="27"/>
    </row>
    <row r="16" spans="2:6">
      <c r="B16" s="237" t="s">
        <v>519</v>
      </c>
      <c r="C16" s="387"/>
      <c r="D16" s="261"/>
      <c r="E16" s="27"/>
    </row>
    <row r="17" spans="1:5">
      <c r="B17" s="237" t="s">
        <v>580</v>
      </c>
      <c r="C17" s="387">
        <v>3792420</v>
      </c>
      <c r="D17" s="261">
        <f>+C17/C5</f>
        <v>0.77263228793011873</v>
      </c>
      <c r="E17" s="27"/>
    </row>
    <row r="18" spans="1:5">
      <c r="A18" s="22" t="s">
        <v>563</v>
      </c>
      <c r="B18" s="237" t="s">
        <v>557</v>
      </c>
      <c r="C18" s="387">
        <v>1116021</v>
      </c>
      <c r="D18" s="261">
        <f>+C18/C5</f>
        <v>0.22736771206988124</v>
      </c>
      <c r="E18" s="27"/>
    </row>
    <row r="19" spans="1:5" ht="13.8" thickBot="1">
      <c r="B19" s="351"/>
      <c r="C19" s="351"/>
      <c r="D19" s="352"/>
    </row>
    <row r="20" spans="1:5" ht="14.4" thickTop="1" thickBot="1">
      <c r="B20" s="480" t="s">
        <v>1358</v>
      </c>
      <c r="C20" s="481"/>
      <c r="D20" s="481"/>
    </row>
    <row r="21" spans="1:5" ht="13.8" thickTop="1">
      <c r="C21" s="27"/>
    </row>
    <row r="22" spans="1:5">
      <c r="C22" s="221"/>
    </row>
    <row r="23" spans="1:5">
      <c r="C23" s="221"/>
      <c r="D23" s="220"/>
    </row>
    <row r="24" spans="1:5">
      <c r="C24" s="221"/>
    </row>
    <row r="25" spans="1:5">
      <c r="C25" s="221"/>
    </row>
    <row r="26" spans="1:5">
      <c r="C26" s="221"/>
    </row>
    <row r="27" spans="1:5">
      <c r="C27" s="221"/>
    </row>
    <row r="28" spans="1:5">
      <c r="C28" s="221"/>
    </row>
    <row r="29" spans="1:5">
      <c r="C29" s="221"/>
    </row>
    <row r="30" spans="1:5">
      <c r="C30" s="221"/>
    </row>
    <row r="31" spans="1:5">
      <c r="C31" s="221"/>
    </row>
    <row r="32" spans="1:5">
      <c r="C32" s="221"/>
    </row>
  </sheetData>
  <mergeCells count="3">
    <mergeCell ref="B2:D2"/>
    <mergeCell ref="B3:D3"/>
    <mergeCell ref="B20:D20"/>
  </mergeCells>
  <hyperlinks>
    <hyperlink ref="B3:D3" location="'Capitulo 5'!B21" display="Población con servicio de camión recolector de residuos sólidos, según región y zona. 2018." xr:uid="{00000000-0004-0000-3F00-000000000000}"/>
  </hyperlinks>
  <pageMargins left="0.75" right="0.75" top="1" bottom="1" header="0" footer="0"/>
  <pageSetup orientation="portrait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2:F26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32.77734375" style="22" customWidth="1"/>
    <col min="3" max="3" width="24.33203125" style="22" customWidth="1"/>
    <col min="4" max="4" width="21.44140625" style="22" customWidth="1"/>
    <col min="5" max="16384" width="11.44140625" style="22"/>
  </cols>
  <sheetData>
    <row r="2" spans="2:6" ht="15">
      <c r="B2" s="482" t="s">
        <v>491</v>
      </c>
      <c r="C2" s="482"/>
      <c r="D2" s="482"/>
    </row>
    <row r="3" spans="2:6" ht="37.5" customHeight="1" thickBot="1">
      <c r="B3" s="456" t="s">
        <v>1401</v>
      </c>
      <c r="C3" s="456"/>
      <c r="D3" s="456"/>
    </row>
    <row r="4" spans="2:6" ht="26.4" thickTop="1" thickBot="1">
      <c r="B4" s="350" t="s">
        <v>556</v>
      </c>
      <c r="C4" s="350" t="s">
        <v>489</v>
      </c>
      <c r="D4" s="350" t="s">
        <v>490</v>
      </c>
    </row>
    <row r="5" spans="2:6" ht="14.4" thickTop="1" thickBot="1">
      <c r="B5" s="235" t="s">
        <v>103</v>
      </c>
      <c r="C5" s="388">
        <v>5301340</v>
      </c>
      <c r="D5" s="306">
        <f>SUM(D8:D13)</f>
        <v>1</v>
      </c>
      <c r="E5" s="134"/>
    </row>
    <row r="6" spans="2:6" ht="14.4" thickTop="1" thickBot="1">
      <c r="B6" s="235"/>
      <c r="C6" s="388"/>
      <c r="D6" s="306"/>
      <c r="E6" s="134"/>
    </row>
    <row r="7" spans="2:6" ht="14.4" thickTop="1" thickBot="1">
      <c r="B7" s="235" t="s">
        <v>114</v>
      </c>
      <c r="C7" s="388"/>
      <c r="D7" s="306"/>
      <c r="E7" s="134"/>
    </row>
    <row r="8" spans="2:6" ht="14.4" thickTop="1" thickBot="1">
      <c r="B8" s="235" t="s">
        <v>326</v>
      </c>
      <c r="C8" s="388">
        <v>3264426</v>
      </c>
      <c r="D8" s="306">
        <f t="shared" ref="D8:D13" si="0">+C8/$C$5</f>
        <v>0.61577374776943183</v>
      </c>
      <c r="E8" s="214"/>
      <c r="F8" s="27"/>
    </row>
    <row r="9" spans="2:6" ht="14.4" thickTop="1" thickBot="1">
      <c r="B9" s="235" t="s">
        <v>327</v>
      </c>
      <c r="C9" s="388">
        <v>411152</v>
      </c>
      <c r="D9" s="306">
        <f t="shared" si="0"/>
        <v>7.7556240497685489E-2</v>
      </c>
      <c r="E9" s="214"/>
      <c r="F9" s="27"/>
    </row>
    <row r="10" spans="2:6" ht="14.4" thickTop="1" thickBot="1">
      <c r="B10" s="235" t="s">
        <v>328</v>
      </c>
      <c r="C10" s="388">
        <v>320267</v>
      </c>
      <c r="D10" s="306">
        <f t="shared" si="0"/>
        <v>6.0412461754952525E-2</v>
      </c>
      <c r="E10" s="214"/>
      <c r="F10" s="27"/>
    </row>
    <row r="11" spans="2:6" ht="14.4" thickTop="1" thickBot="1">
      <c r="B11" s="235" t="s">
        <v>329</v>
      </c>
      <c r="C11" s="388">
        <v>376966</v>
      </c>
      <c r="D11" s="306">
        <f t="shared" si="0"/>
        <v>7.1107682208649131E-2</v>
      </c>
      <c r="E11" s="214"/>
      <c r="F11" s="27"/>
    </row>
    <row r="12" spans="2:6" ht="14.4" thickTop="1" thickBot="1">
      <c r="B12" s="235" t="s">
        <v>330</v>
      </c>
      <c r="C12" s="388">
        <v>476890</v>
      </c>
      <c r="D12" s="306">
        <f t="shared" si="0"/>
        <v>8.9956501563755578E-2</v>
      </c>
      <c r="E12" s="214"/>
      <c r="F12" s="27"/>
    </row>
    <row r="13" spans="2:6" ht="14.4" thickTop="1" thickBot="1">
      <c r="B13" s="235" t="s">
        <v>331</v>
      </c>
      <c r="C13" s="388">
        <v>451639</v>
      </c>
      <c r="D13" s="306">
        <f t="shared" si="0"/>
        <v>8.5193366205525395E-2</v>
      </c>
      <c r="E13" s="214"/>
      <c r="F13" s="27"/>
    </row>
    <row r="14" spans="2:6" ht="13.8" thickTop="1">
      <c r="B14" s="237"/>
      <c r="C14" s="387"/>
      <c r="D14" s="261"/>
      <c r="E14" s="214"/>
      <c r="F14" s="27"/>
    </row>
    <row r="15" spans="2:6">
      <c r="B15" s="237" t="s">
        <v>519</v>
      </c>
      <c r="C15" s="387"/>
      <c r="D15" s="261"/>
      <c r="E15" s="214"/>
      <c r="F15" s="27"/>
    </row>
    <row r="16" spans="2:6">
      <c r="B16" s="237" t="s">
        <v>580</v>
      </c>
      <c r="C16" s="387">
        <v>3841327</v>
      </c>
      <c r="D16" s="261">
        <f>+C16/C5</f>
        <v>0.72459547963345117</v>
      </c>
      <c r="E16" s="214"/>
      <c r="F16" s="27"/>
    </row>
    <row r="17" spans="2:6">
      <c r="B17" s="237" t="s">
        <v>557</v>
      </c>
      <c r="C17" s="387">
        <v>1460013</v>
      </c>
      <c r="D17" s="261">
        <f>+C17/C5</f>
        <v>0.27540452036654883</v>
      </c>
      <c r="E17" s="214"/>
      <c r="F17" s="27"/>
    </row>
    <row r="18" spans="2:6" ht="13.8" thickBot="1">
      <c r="B18" s="351"/>
      <c r="C18" s="351"/>
      <c r="D18" s="351"/>
    </row>
    <row r="19" spans="2:6" ht="18" customHeight="1" thickTop="1" thickBot="1">
      <c r="B19" s="480" t="s">
        <v>1358</v>
      </c>
      <c r="C19" s="481"/>
      <c r="D19" s="481"/>
    </row>
    <row r="20" spans="2:6" ht="13.8" thickTop="1"/>
    <row r="21" spans="2:6">
      <c r="C21" s="221"/>
      <c r="D21" s="185"/>
    </row>
    <row r="22" spans="2:6">
      <c r="C22" s="221"/>
      <c r="D22" s="220"/>
    </row>
    <row r="23" spans="2:6">
      <c r="C23" s="221"/>
    </row>
    <row r="24" spans="2:6">
      <c r="C24" s="221"/>
    </row>
    <row r="25" spans="2:6">
      <c r="C25" s="221"/>
    </row>
    <row r="26" spans="2:6">
      <c r="C26" s="221"/>
    </row>
  </sheetData>
  <mergeCells count="3">
    <mergeCell ref="B2:D2"/>
    <mergeCell ref="B3:D3"/>
    <mergeCell ref="B19:D19"/>
  </mergeCells>
  <hyperlinks>
    <hyperlink ref="B3:D3" location="'Capitulo 5'!B22" display="Población con acceso a electricidad, según región y zona. 2018." xr:uid="{00000000-0004-0000-4000-000000000000}"/>
  </hyperlinks>
  <pageMargins left="0.75" right="0.75" top="1" bottom="1" header="0" footer="0"/>
  <pageSetup orientation="portrait" verticalDpi="0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F30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30" style="22" customWidth="1"/>
    <col min="3" max="3" width="23" style="22" customWidth="1"/>
    <col min="4" max="4" width="22.109375" style="22" customWidth="1"/>
    <col min="5" max="16384" width="11.44140625" style="22"/>
  </cols>
  <sheetData>
    <row r="2" spans="2:6" ht="15">
      <c r="B2" s="482" t="s">
        <v>581</v>
      </c>
      <c r="C2" s="482"/>
      <c r="D2" s="482"/>
    </row>
    <row r="3" spans="2:6" ht="33.75" customHeight="1" thickBot="1">
      <c r="B3" s="456" t="s">
        <v>1402</v>
      </c>
      <c r="C3" s="456"/>
      <c r="D3" s="456"/>
    </row>
    <row r="4" spans="2:6" ht="44.25" customHeight="1" thickTop="1" thickBot="1">
      <c r="B4" s="350" t="s">
        <v>556</v>
      </c>
      <c r="C4" s="350" t="s">
        <v>489</v>
      </c>
      <c r="D4" s="350" t="s">
        <v>490</v>
      </c>
    </row>
    <row r="5" spans="2:6" ht="14.4" thickTop="1" thickBot="1">
      <c r="B5" s="235" t="s">
        <v>103</v>
      </c>
      <c r="C5" s="388">
        <v>70810</v>
      </c>
      <c r="D5" s="306">
        <f>SUM(D8:D13)</f>
        <v>1</v>
      </c>
      <c r="E5" s="134"/>
    </row>
    <row r="6" spans="2:6" ht="14.4" thickTop="1" thickBot="1">
      <c r="B6" s="235"/>
      <c r="C6" s="388"/>
      <c r="D6" s="306"/>
      <c r="E6" s="134"/>
    </row>
    <row r="7" spans="2:6" ht="14.4" thickTop="1" thickBot="1">
      <c r="B7" s="235" t="s">
        <v>263</v>
      </c>
      <c r="C7" s="388"/>
      <c r="D7" s="306"/>
      <c r="E7" s="134"/>
    </row>
    <row r="8" spans="2:6" ht="14.4" thickTop="1" thickBot="1">
      <c r="B8" s="235" t="s">
        <v>326</v>
      </c>
      <c r="C8" s="388">
        <v>39621</v>
      </c>
      <c r="D8" s="306">
        <f t="shared" ref="D8:D13" si="0">+C8/$C$5</f>
        <v>0.55953961304900435</v>
      </c>
      <c r="E8" s="214"/>
      <c r="F8" s="27"/>
    </row>
    <row r="9" spans="2:6" ht="14.4" thickTop="1" thickBot="1">
      <c r="B9" s="235" t="s">
        <v>327</v>
      </c>
      <c r="C9" s="388">
        <v>3465</v>
      </c>
      <c r="D9" s="306">
        <f t="shared" si="0"/>
        <v>4.8933766417172717E-2</v>
      </c>
      <c r="E9" s="214"/>
      <c r="F9" s="27"/>
    </row>
    <row r="10" spans="2:6" ht="14.4" thickTop="1" thickBot="1">
      <c r="B10" s="235" t="s">
        <v>328</v>
      </c>
      <c r="C10" s="388">
        <v>11945</v>
      </c>
      <c r="D10" s="306">
        <f t="shared" si="0"/>
        <v>0.16869086287247564</v>
      </c>
      <c r="E10" s="214"/>
      <c r="F10" s="27"/>
    </row>
    <row r="11" spans="2:6" ht="14.4" thickTop="1" thickBot="1">
      <c r="B11" s="235" t="s">
        <v>329</v>
      </c>
      <c r="C11" s="388">
        <v>1533</v>
      </c>
      <c r="D11" s="306">
        <f t="shared" si="0"/>
        <v>2.1649484536082474E-2</v>
      </c>
      <c r="E11" s="214"/>
      <c r="F11" s="27"/>
    </row>
    <row r="12" spans="2:6" ht="14.4" thickTop="1" thickBot="1">
      <c r="B12" s="235" t="s">
        <v>330</v>
      </c>
      <c r="C12" s="388">
        <v>8835</v>
      </c>
      <c r="D12" s="306">
        <f t="shared" si="0"/>
        <v>0.12477051263945771</v>
      </c>
      <c r="E12" s="214"/>
      <c r="F12" s="27"/>
    </row>
    <row r="13" spans="2:6" ht="14.4" thickTop="1" thickBot="1">
      <c r="B13" s="235" t="s">
        <v>331</v>
      </c>
      <c r="C13" s="388">
        <v>5411</v>
      </c>
      <c r="D13" s="306">
        <f t="shared" si="0"/>
        <v>7.6415760485807088E-2</v>
      </c>
      <c r="E13" s="214"/>
      <c r="F13" s="27"/>
    </row>
    <row r="14" spans="2:6" ht="13.8" thickTop="1">
      <c r="B14" s="237"/>
      <c r="C14" s="387"/>
      <c r="D14" s="261"/>
      <c r="E14" s="214"/>
      <c r="F14" s="27"/>
    </row>
    <row r="15" spans="2:6">
      <c r="B15" s="237" t="s">
        <v>519</v>
      </c>
      <c r="C15" s="387"/>
      <c r="D15" s="261"/>
      <c r="E15" s="214"/>
      <c r="F15" s="27"/>
    </row>
    <row r="16" spans="2:6">
      <c r="B16" s="237" t="s">
        <v>579</v>
      </c>
      <c r="C16" s="387">
        <v>61003</v>
      </c>
      <c r="D16" s="261">
        <f>+C16/C5</f>
        <v>0.86150261262533545</v>
      </c>
      <c r="E16" s="214"/>
      <c r="F16" s="27"/>
    </row>
    <row r="17" spans="1:6">
      <c r="A17" s="22" t="s">
        <v>563</v>
      </c>
      <c r="B17" s="237" t="s">
        <v>557</v>
      </c>
      <c r="C17" s="387">
        <v>9807</v>
      </c>
      <c r="D17" s="261">
        <f>+C17/C5</f>
        <v>0.1384973873746646</v>
      </c>
      <c r="E17" s="214"/>
      <c r="F17" s="27"/>
    </row>
    <row r="18" spans="1:6" ht="13.8" thickBot="1">
      <c r="B18" s="351"/>
      <c r="C18" s="351"/>
      <c r="D18" s="351"/>
    </row>
    <row r="19" spans="1:6" ht="16.5" customHeight="1" thickTop="1" thickBot="1">
      <c r="B19" s="480" t="s">
        <v>1358</v>
      </c>
      <c r="C19" s="481"/>
      <c r="D19" s="481"/>
    </row>
    <row r="20" spans="1:6" ht="13.8" thickTop="1">
      <c r="C20" s="27"/>
    </row>
    <row r="21" spans="1:6">
      <c r="C21" s="221"/>
      <c r="D21" s="185"/>
    </row>
    <row r="22" spans="1:6">
      <c r="C22" s="221"/>
      <c r="D22" s="220"/>
    </row>
    <row r="23" spans="1:6">
      <c r="C23" s="221"/>
    </row>
    <row r="24" spans="1:6">
      <c r="C24" s="221"/>
    </row>
    <row r="25" spans="1:6">
      <c r="C25" s="221"/>
    </row>
    <row r="26" spans="1:6">
      <c r="C26" s="221"/>
    </row>
    <row r="27" spans="1:6">
      <c r="C27" s="221"/>
    </row>
    <row r="28" spans="1:6">
      <c r="C28" s="221"/>
    </row>
    <row r="29" spans="1:6">
      <c r="C29" s="221"/>
    </row>
    <row r="30" spans="1:6">
      <c r="C30" s="221"/>
    </row>
  </sheetData>
  <mergeCells count="3">
    <mergeCell ref="B2:D2"/>
    <mergeCell ref="B3:D3"/>
    <mergeCell ref="B19:D19"/>
  </mergeCells>
  <hyperlinks>
    <hyperlink ref="B3:D3" location="'Capitulo 5'!B23" display="Población en asentamiento informal (precario), según región y zona. 2018." xr:uid="{00000000-0004-0000-4100-000000000000}"/>
  </hyperlinks>
  <pageMargins left="0.75" right="0.75" top="1" bottom="1" header="0" footer="0"/>
  <pageSetup orientation="portrait" verticalDpi="0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20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33.77734375" customWidth="1"/>
    <col min="3" max="3" width="12.109375" customWidth="1"/>
    <col min="6" max="6" width="12.109375" customWidth="1"/>
  </cols>
  <sheetData>
    <row r="1" spans="1:9" ht="13.8" thickBot="1"/>
    <row r="2" spans="1:9" ht="15.6" thickTop="1">
      <c r="A2" s="353"/>
      <c r="B2" s="595" t="s">
        <v>582</v>
      </c>
      <c r="C2" s="596"/>
      <c r="D2" s="596"/>
      <c r="E2" s="596"/>
      <c r="F2" s="596"/>
      <c r="G2" s="596"/>
      <c r="H2" s="596"/>
      <c r="I2" s="354"/>
    </row>
    <row r="3" spans="1:9" ht="19.5" customHeight="1" thickBot="1">
      <c r="B3" s="590" t="s">
        <v>1404</v>
      </c>
      <c r="C3" s="456"/>
      <c r="D3" s="456"/>
      <c r="E3" s="456"/>
      <c r="F3" s="456"/>
      <c r="G3" s="456"/>
      <c r="H3" s="456"/>
      <c r="I3" s="354"/>
    </row>
    <row r="4" spans="1:9" ht="14.4" thickTop="1" thickBot="1">
      <c r="B4" s="597" t="s">
        <v>936</v>
      </c>
      <c r="C4" s="599" t="s">
        <v>480</v>
      </c>
      <c r="D4" s="600"/>
      <c r="E4" s="600"/>
      <c r="F4" s="600"/>
      <c r="G4" s="600"/>
      <c r="H4" s="600"/>
    </row>
    <row r="5" spans="1:9" ht="17.25" customHeight="1" thickBot="1">
      <c r="B5" s="598"/>
      <c r="C5" s="365">
        <v>2019</v>
      </c>
      <c r="D5" s="365">
        <v>2020</v>
      </c>
      <c r="E5" s="366">
        <v>2021</v>
      </c>
      <c r="F5" s="366">
        <v>2022</v>
      </c>
      <c r="G5" s="366">
        <v>2023</v>
      </c>
      <c r="H5" s="365">
        <v>2024</v>
      </c>
      <c r="I5" s="354"/>
    </row>
    <row r="6" spans="1:9" ht="17.25" customHeight="1" thickTop="1">
      <c r="B6" s="358" t="s">
        <v>103</v>
      </c>
      <c r="C6" s="360">
        <v>4.4000000000000004</v>
      </c>
      <c r="D6" s="360">
        <v>4.2</v>
      </c>
      <c r="E6" s="359">
        <v>4.3</v>
      </c>
      <c r="F6" s="359">
        <v>3.7</v>
      </c>
      <c r="G6" s="359">
        <v>3.1</v>
      </c>
      <c r="H6" s="360">
        <v>2.6</v>
      </c>
    </row>
    <row r="7" spans="1:9">
      <c r="B7" s="361"/>
      <c r="C7" s="362"/>
      <c r="D7" s="362"/>
      <c r="E7" s="362"/>
      <c r="F7" s="362"/>
      <c r="G7" s="362"/>
      <c r="H7" s="362"/>
    </row>
    <row r="8" spans="1:9">
      <c r="B8" s="361" t="s">
        <v>519</v>
      </c>
      <c r="C8" s="359"/>
      <c r="D8" s="359"/>
      <c r="E8" s="359"/>
      <c r="F8" s="359"/>
      <c r="G8" s="359"/>
      <c r="H8" s="359"/>
    </row>
    <row r="9" spans="1:9">
      <c r="B9" s="363" t="s">
        <v>520</v>
      </c>
      <c r="C9" s="359">
        <v>3.4</v>
      </c>
      <c r="D9" s="359">
        <v>3.1</v>
      </c>
      <c r="E9" s="359">
        <v>3.3</v>
      </c>
      <c r="F9" s="359">
        <v>2.7</v>
      </c>
      <c r="G9" s="359">
        <v>2.2000000000000002</v>
      </c>
      <c r="H9" s="359">
        <v>1.8</v>
      </c>
    </row>
    <row r="10" spans="1:9">
      <c r="B10" s="363" t="s">
        <v>521</v>
      </c>
      <c r="C10" s="359">
        <v>7.3</v>
      </c>
      <c r="D10" s="359">
        <v>7.1</v>
      </c>
      <c r="E10" s="359">
        <v>7.2</v>
      </c>
      <c r="F10" s="359">
        <v>6.3</v>
      </c>
      <c r="G10" s="359">
        <v>5.4</v>
      </c>
      <c r="H10" s="359">
        <v>4.5999999999999996</v>
      </c>
    </row>
    <row r="11" spans="1:9">
      <c r="B11" s="361"/>
      <c r="C11" s="364"/>
      <c r="D11" s="359"/>
      <c r="E11" s="359"/>
      <c r="F11" s="359"/>
      <c r="G11" s="359"/>
      <c r="H11" s="359"/>
    </row>
    <row r="12" spans="1:9">
      <c r="B12" s="361" t="s">
        <v>263</v>
      </c>
      <c r="C12" s="359"/>
      <c r="D12" s="359"/>
      <c r="E12" s="359"/>
      <c r="F12" s="359"/>
      <c r="G12" s="359"/>
      <c r="H12" s="359"/>
    </row>
    <row r="13" spans="1:9">
      <c r="B13" s="363" t="s">
        <v>138</v>
      </c>
      <c r="C13" s="359">
        <v>3</v>
      </c>
      <c r="D13" s="359">
        <v>3</v>
      </c>
      <c r="E13" s="359">
        <v>2.9</v>
      </c>
      <c r="F13" s="359">
        <v>2.5</v>
      </c>
      <c r="G13" s="359">
        <v>2</v>
      </c>
      <c r="H13" s="359">
        <v>1.6</v>
      </c>
    </row>
    <row r="14" spans="1:9">
      <c r="B14" s="363" t="s">
        <v>116</v>
      </c>
      <c r="C14" s="359">
        <v>5.0999999999999996</v>
      </c>
      <c r="D14" s="359">
        <v>4.8</v>
      </c>
      <c r="E14" s="359">
        <v>5.3</v>
      </c>
      <c r="F14" s="359">
        <v>5.2</v>
      </c>
      <c r="G14" s="359">
        <v>4.4000000000000004</v>
      </c>
      <c r="H14" s="359">
        <v>3.5</v>
      </c>
    </row>
    <row r="15" spans="1:9">
      <c r="B15" s="363" t="s">
        <v>117</v>
      </c>
      <c r="C15" s="359">
        <v>5.8</v>
      </c>
      <c r="D15" s="359">
        <v>5</v>
      </c>
      <c r="E15" s="359">
        <v>5.8</v>
      </c>
      <c r="F15" s="359">
        <v>5.8</v>
      </c>
      <c r="G15" s="359">
        <v>4.2</v>
      </c>
      <c r="H15" s="359">
        <v>2.9</v>
      </c>
    </row>
    <row r="16" spans="1:9">
      <c r="B16" s="363" t="s">
        <v>118</v>
      </c>
      <c r="C16" s="359">
        <v>5.7</v>
      </c>
      <c r="D16" s="359">
        <v>4.5</v>
      </c>
      <c r="E16" s="359">
        <v>5.9</v>
      </c>
      <c r="F16" s="359">
        <v>4.5</v>
      </c>
      <c r="G16" s="359">
        <v>4.4000000000000004</v>
      </c>
      <c r="H16" s="359">
        <v>3.2</v>
      </c>
    </row>
    <row r="17" spans="2:8">
      <c r="B17" s="363" t="s">
        <v>266</v>
      </c>
      <c r="C17" s="359">
        <v>8.5</v>
      </c>
      <c r="D17" s="359">
        <v>8.3000000000000007</v>
      </c>
      <c r="E17" s="359">
        <v>8.1999999999999993</v>
      </c>
      <c r="F17" s="359">
        <v>6.1</v>
      </c>
      <c r="G17" s="359">
        <v>5.0999999999999996</v>
      </c>
      <c r="H17" s="359">
        <v>5</v>
      </c>
    </row>
    <row r="18" spans="2:8">
      <c r="B18" s="363" t="s">
        <v>119</v>
      </c>
      <c r="C18" s="359">
        <v>8.6</v>
      </c>
      <c r="D18" s="359">
        <v>7.7</v>
      </c>
      <c r="E18" s="359">
        <v>7.9</v>
      </c>
      <c r="F18" s="359">
        <v>6.5</v>
      </c>
      <c r="G18" s="359">
        <v>5.3</v>
      </c>
      <c r="H18" s="359">
        <v>5.7</v>
      </c>
    </row>
    <row r="19" spans="2:8">
      <c r="B19" s="355"/>
      <c r="C19" s="356"/>
      <c r="D19" s="357"/>
      <c r="E19" s="357"/>
      <c r="F19" s="357"/>
      <c r="G19" s="357"/>
      <c r="H19" s="357"/>
    </row>
    <row r="20" spans="2:8">
      <c r="B20" s="601" t="s">
        <v>1403</v>
      </c>
      <c r="C20" s="601"/>
      <c r="D20" s="601"/>
      <c r="E20" s="601"/>
      <c r="F20" s="601"/>
      <c r="G20" s="601"/>
      <c r="H20" s="601"/>
    </row>
  </sheetData>
  <mergeCells count="5">
    <mergeCell ref="B2:H2"/>
    <mergeCell ref="B3:H3"/>
    <mergeCell ref="B4:B5"/>
    <mergeCell ref="C4:H4"/>
    <mergeCell ref="B20:H20"/>
  </mergeCells>
  <hyperlinks>
    <hyperlink ref="B3:H3" location="'Capitulo 5'!B24" display="Índice de Pobreza Multidimensional (IPM) de los hogares, según zona y región. 2010-2018." xr:uid="{00000000-0004-0000-4200-000000000000}"/>
  </hyperlinks>
  <pageMargins left="0.7" right="0.7" top="0.75" bottom="0.75" header="0.3" footer="0.3"/>
  <pageSetup orientation="portrait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E24"/>
  <sheetViews>
    <sheetView showGridLines="0" workbookViewId="0">
      <selection activeCell="B4" sqref="B4"/>
    </sheetView>
  </sheetViews>
  <sheetFormatPr baseColWidth="10" defaultColWidth="11.44140625" defaultRowHeight="13.2"/>
  <cols>
    <col min="1" max="1" width="11.44140625" style="22"/>
    <col min="2" max="2" width="46.109375" style="22" customWidth="1"/>
    <col min="3" max="3" width="25.109375" style="22" customWidth="1"/>
    <col min="4" max="16384" width="11.44140625" style="22"/>
  </cols>
  <sheetData>
    <row r="2" spans="2:3" ht="15">
      <c r="B2" s="482" t="s">
        <v>583</v>
      </c>
      <c r="C2" s="482"/>
    </row>
    <row r="3" spans="2:3" ht="48" customHeight="1" thickBot="1">
      <c r="B3" s="474" t="s">
        <v>1406</v>
      </c>
      <c r="C3" s="474"/>
    </row>
    <row r="4" spans="2:3" ht="18.75" customHeight="1" thickTop="1" thickBot="1">
      <c r="B4" s="368" t="s">
        <v>547</v>
      </c>
      <c r="C4" s="369" t="s">
        <v>479</v>
      </c>
    </row>
    <row r="5" spans="2:3" ht="14.4" thickTop="1" thickBot="1">
      <c r="B5" s="235" t="s">
        <v>480</v>
      </c>
      <c r="C5" s="370">
        <v>0.7</v>
      </c>
    </row>
    <row r="6" spans="2:3" ht="14.4" thickTop="1" thickBot="1">
      <c r="B6" s="235"/>
      <c r="C6" s="370"/>
    </row>
    <row r="7" spans="2:3" ht="14.4" thickTop="1" thickBot="1">
      <c r="B7" s="235" t="s">
        <v>481</v>
      </c>
      <c r="C7" s="267"/>
    </row>
    <row r="8" spans="2:3" ht="14.4" thickTop="1" thickBot="1">
      <c r="B8" s="235"/>
      <c r="C8" s="267"/>
    </row>
    <row r="9" spans="2:3" ht="14.4" thickTop="1" thickBot="1">
      <c r="B9" s="235" t="s">
        <v>103</v>
      </c>
      <c r="C9" s="370">
        <v>2.6</v>
      </c>
    </row>
    <row r="10" spans="2:3" ht="14.4" thickTop="1" thickBot="1">
      <c r="B10" s="235" t="s">
        <v>326</v>
      </c>
      <c r="C10" s="370">
        <v>0.4</v>
      </c>
    </row>
    <row r="11" spans="2:3" ht="14.4" thickTop="1" thickBot="1">
      <c r="B11" s="235" t="s">
        <v>327</v>
      </c>
      <c r="C11" s="370">
        <v>0.8</v>
      </c>
    </row>
    <row r="12" spans="2:3" ht="14.4" thickTop="1" thickBot="1">
      <c r="B12" s="235" t="s">
        <v>328</v>
      </c>
      <c r="C12" s="370">
        <v>0.8</v>
      </c>
    </row>
    <row r="13" spans="2:3" ht="14.4" thickTop="1" thickBot="1">
      <c r="B13" s="235" t="s">
        <v>329</v>
      </c>
      <c r="C13" s="370">
        <v>0.6</v>
      </c>
    </row>
    <row r="14" spans="2:3" ht="14.4" thickTop="1" thickBot="1">
      <c r="B14" s="235" t="s">
        <v>330</v>
      </c>
      <c r="C14" s="370">
        <v>1.2</v>
      </c>
    </row>
    <row r="15" spans="2:3" ht="14.4" thickTop="1" thickBot="1">
      <c r="B15" s="235" t="s">
        <v>331</v>
      </c>
      <c r="C15" s="370">
        <v>1.5</v>
      </c>
    </row>
    <row r="16" spans="2:3" ht="14.4" thickTop="1">
      <c r="B16" s="266"/>
      <c r="C16" s="367"/>
    </row>
    <row r="17" spans="2:5" ht="13.8" thickBot="1">
      <c r="B17" s="602" t="s">
        <v>1358</v>
      </c>
      <c r="C17" s="603"/>
    </row>
    <row r="18" spans="2:5" ht="13.8" thickTop="1">
      <c r="C18" s="215"/>
    </row>
    <row r="20" spans="2:5">
      <c r="C20" s="27"/>
    </row>
    <row r="24" spans="2:5">
      <c r="E24" s="216"/>
    </row>
  </sheetData>
  <mergeCells count="3">
    <mergeCell ref="B2:C2"/>
    <mergeCell ref="B3:C3"/>
    <mergeCell ref="B17:C17"/>
  </mergeCells>
  <hyperlinks>
    <hyperlink ref="B3:C3" location="'Capitulo 5'!B25" display="Índice de Pobreza Multidimensional (IPM) y la contribución absoluta de la dimensión Vivienda e Internet, según región. 2018." xr:uid="{00000000-0004-0000-4300-000000000000}"/>
  </hyperlinks>
  <pageMargins left="0.75" right="0.75" top="1" bottom="1" header="0" footer="0"/>
  <pageSetup orientation="portrait" verticalDpi="0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I47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54" bestFit="1" customWidth="1"/>
    <col min="3" max="6" width="11.5546875" bestFit="1" customWidth="1"/>
    <col min="7" max="7" width="11.5546875" customWidth="1"/>
    <col min="8" max="8" width="11.5546875" bestFit="1" customWidth="1"/>
  </cols>
  <sheetData>
    <row r="1" spans="2:8" ht="13.8" thickBot="1"/>
    <row r="2" spans="2:8" ht="15">
      <c r="B2" s="604" t="s">
        <v>586</v>
      </c>
      <c r="C2" s="605"/>
      <c r="D2" s="605"/>
      <c r="E2" s="605"/>
      <c r="F2" s="605"/>
      <c r="G2" s="605"/>
      <c r="H2" s="605"/>
    </row>
    <row r="3" spans="2:8" ht="24.75" customHeight="1" thickBot="1">
      <c r="B3" s="606" t="s">
        <v>1407</v>
      </c>
      <c r="C3" s="456"/>
      <c r="D3" s="456"/>
      <c r="E3" s="456"/>
      <c r="F3" s="456"/>
      <c r="G3" s="456"/>
      <c r="H3" s="456"/>
    </row>
    <row r="4" spans="2:8" ht="20.25" customHeight="1" thickBot="1">
      <c r="B4" s="607" t="s">
        <v>548</v>
      </c>
      <c r="C4" s="609" t="s">
        <v>522</v>
      </c>
      <c r="D4" s="609"/>
      <c r="E4" s="609"/>
      <c r="F4" s="609"/>
      <c r="G4" s="609"/>
      <c r="H4" s="609"/>
    </row>
    <row r="5" spans="2:8" ht="13.8" thickBot="1">
      <c r="B5" s="608"/>
      <c r="C5" s="372">
        <v>2019</v>
      </c>
      <c r="D5" s="372">
        <v>2020</v>
      </c>
      <c r="E5" s="372">
        <v>2021</v>
      </c>
      <c r="F5" s="372">
        <v>2022</v>
      </c>
      <c r="G5" s="372">
        <v>2023</v>
      </c>
      <c r="H5" s="372">
        <v>2024</v>
      </c>
    </row>
    <row r="6" spans="2:8">
      <c r="B6" s="361"/>
      <c r="C6" s="356"/>
      <c r="D6" s="356"/>
      <c r="E6" s="356"/>
      <c r="F6" s="356"/>
      <c r="G6" s="356"/>
      <c r="H6" s="356"/>
    </row>
    <row r="7" spans="2:8">
      <c r="B7" s="361" t="s">
        <v>523</v>
      </c>
      <c r="C7" s="394">
        <v>265791</v>
      </c>
      <c r="D7" s="394">
        <v>257724</v>
      </c>
      <c r="E7" s="394">
        <v>273910</v>
      </c>
      <c r="F7" s="394">
        <v>247705</v>
      </c>
      <c r="G7" s="394">
        <v>213800</v>
      </c>
      <c r="H7" s="394">
        <v>183298</v>
      </c>
    </row>
    <row r="8" spans="2:8">
      <c r="B8" s="361"/>
      <c r="C8" s="395"/>
      <c r="D8" s="396"/>
      <c r="E8" s="396"/>
      <c r="F8" s="396"/>
      <c r="G8" s="396"/>
      <c r="H8" s="396"/>
    </row>
    <row r="9" spans="2:8">
      <c r="B9" s="373" t="s">
        <v>524</v>
      </c>
      <c r="C9" s="397"/>
      <c r="D9" s="397"/>
      <c r="E9" s="397"/>
      <c r="F9" s="397"/>
      <c r="G9" s="397"/>
      <c r="H9" s="397"/>
    </row>
    <row r="10" spans="2:8">
      <c r="B10" s="373"/>
      <c r="C10" s="397"/>
      <c r="D10" s="397"/>
      <c r="E10" s="397"/>
      <c r="F10" s="397"/>
      <c r="G10" s="397"/>
      <c r="H10" s="397"/>
    </row>
    <row r="11" spans="2:8">
      <c r="B11" s="374" t="s">
        <v>525</v>
      </c>
      <c r="C11" s="394">
        <v>19444</v>
      </c>
      <c r="D11" s="394" t="s">
        <v>1448</v>
      </c>
      <c r="E11" s="394" t="s">
        <v>1428</v>
      </c>
      <c r="F11" s="394" t="s">
        <v>1408</v>
      </c>
      <c r="G11" s="394">
        <v>12875</v>
      </c>
      <c r="H11" s="397">
        <v>13649</v>
      </c>
    </row>
    <row r="12" spans="2:8">
      <c r="B12" s="374" t="s">
        <v>526</v>
      </c>
      <c r="C12" s="394">
        <v>34959</v>
      </c>
      <c r="D12" s="394" t="s">
        <v>1449</v>
      </c>
      <c r="E12" s="394" t="s">
        <v>1429</v>
      </c>
      <c r="F12" s="394" t="s">
        <v>1409</v>
      </c>
      <c r="G12" s="394">
        <v>15745</v>
      </c>
      <c r="H12" s="397">
        <v>16094</v>
      </c>
    </row>
    <row r="13" spans="2:8">
      <c r="B13" s="374" t="s">
        <v>527</v>
      </c>
      <c r="C13" s="394">
        <v>78754</v>
      </c>
      <c r="D13" s="394" t="s">
        <v>1450</v>
      </c>
      <c r="E13" s="394" t="s">
        <v>1430</v>
      </c>
      <c r="F13" s="394" t="s">
        <v>1410</v>
      </c>
      <c r="G13" s="394">
        <v>44410</v>
      </c>
      <c r="H13" s="397">
        <v>39196</v>
      </c>
    </row>
    <row r="14" spans="2:8">
      <c r="B14" s="374" t="s">
        <v>528</v>
      </c>
      <c r="C14" s="394">
        <v>172333</v>
      </c>
      <c r="D14" s="394" t="s">
        <v>1451</v>
      </c>
      <c r="E14" s="394" t="s">
        <v>1431</v>
      </c>
      <c r="F14" s="394" t="s">
        <v>1411</v>
      </c>
      <c r="G14" s="394">
        <v>151929</v>
      </c>
      <c r="H14" s="397">
        <v>117752</v>
      </c>
    </row>
    <row r="15" spans="2:8">
      <c r="B15" s="375"/>
      <c r="C15" s="394"/>
      <c r="D15" s="394"/>
      <c r="E15" s="394"/>
      <c r="F15" s="397"/>
      <c r="G15" s="397"/>
      <c r="H15" s="397"/>
    </row>
    <row r="16" spans="2:8">
      <c r="B16" s="373" t="s">
        <v>529</v>
      </c>
      <c r="C16" s="394"/>
      <c r="D16" s="394"/>
      <c r="E16" s="397"/>
      <c r="F16" s="397"/>
      <c r="G16" s="397"/>
      <c r="H16" s="397"/>
    </row>
    <row r="17" spans="2:9">
      <c r="B17" s="373"/>
      <c r="C17" s="394"/>
      <c r="D17" s="394"/>
      <c r="E17" s="397"/>
      <c r="F17" s="397"/>
      <c r="G17" s="397"/>
      <c r="H17" s="397"/>
    </row>
    <row r="18" spans="2:9">
      <c r="B18" s="374" t="s">
        <v>530</v>
      </c>
      <c r="C18" s="394">
        <v>182251</v>
      </c>
      <c r="D18" s="397" t="s">
        <v>1452</v>
      </c>
      <c r="E18" s="397" t="s">
        <v>1432</v>
      </c>
      <c r="F18" s="397" t="s">
        <v>1412</v>
      </c>
      <c r="G18" s="397">
        <v>129005</v>
      </c>
      <c r="H18" s="397">
        <v>106499</v>
      </c>
      <c r="I18" s="29"/>
    </row>
    <row r="19" spans="2:9">
      <c r="B19" s="374" t="s">
        <v>531</v>
      </c>
      <c r="C19" s="394">
        <v>51850</v>
      </c>
      <c r="D19" s="397" t="s">
        <v>1453</v>
      </c>
      <c r="E19" s="397" t="s">
        <v>1433</v>
      </c>
      <c r="F19" s="397" t="s">
        <v>1413</v>
      </c>
      <c r="G19" s="397">
        <v>40838</v>
      </c>
      <c r="H19" s="397">
        <v>40436</v>
      </c>
    </row>
    <row r="20" spans="2:9">
      <c r="B20" s="374" t="s">
        <v>532</v>
      </c>
      <c r="C20" s="394">
        <v>23372</v>
      </c>
      <c r="D20" s="397" t="s">
        <v>1454</v>
      </c>
      <c r="E20" s="397" t="s">
        <v>1434</v>
      </c>
      <c r="F20" s="397" t="s">
        <v>1414</v>
      </c>
      <c r="G20" s="397">
        <v>14956</v>
      </c>
      <c r="H20" s="397">
        <v>14311</v>
      </c>
    </row>
    <row r="21" spans="2:9">
      <c r="B21" s="374" t="s">
        <v>533</v>
      </c>
      <c r="C21" s="394">
        <v>71458</v>
      </c>
      <c r="D21" s="397" t="s">
        <v>1455</v>
      </c>
      <c r="E21" s="397" t="s">
        <v>1435</v>
      </c>
      <c r="F21" s="397" t="s">
        <v>1415</v>
      </c>
      <c r="G21" s="397">
        <v>49838</v>
      </c>
      <c r="H21" s="397">
        <v>48044</v>
      </c>
    </row>
    <row r="22" spans="2:9">
      <c r="B22" s="374"/>
      <c r="C22" s="394"/>
      <c r="D22" s="394"/>
      <c r="E22" s="397"/>
      <c r="F22" s="397"/>
      <c r="G22" s="397"/>
      <c r="H22" s="397"/>
    </row>
    <row r="23" spans="2:9">
      <c r="B23" s="373" t="s">
        <v>534</v>
      </c>
      <c r="C23" s="394"/>
      <c r="D23" s="394"/>
      <c r="E23" s="397"/>
      <c r="F23" s="397"/>
      <c r="G23" s="397"/>
      <c r="H23" s="397"/>
    </row>
    <row r="24" spans="2:9">
      <c r="B24" s="373"/>
      <c r="C24" s="394"/>
      <c r="D24" s="394"/>
      <c r="E24" s="397"/>
      <c r="F24" s="397"/>
      <c r="G24" s="397"/>
      <c r="H24" s="397"/>
    </row>
    <row r="25" spans="2:9">
      <c r="B25" s="374" t="s">
        <v>535</v>
      </c>
      <c r="C25" s="394">
        <v>128084</v>
      </c>
      <c r="D25" s="394" t="s">
        <v>1456</v>
      </c>
      <c r="E25" s="394" t="s">
        <v>1436</v>
      </c>
      <c r="F25" s="394" t="s">
        <v>1416</v>
      </c>
      <c r="G25" s="394">
        <v>108232</v>
      </c>
      <c r="H25" s="397">
        <v>88579</v>
      </c>
      <c r="I25" s="29"/>
    </row>
    <row r="26" spans="2:9">
      <c r="B26" s="374" t="s">
        <v>536</v>
      </c>
      <c r="C26" s="394">
        <v>103688</v>
      </c>
      <c r="D26" s="394" t="s">
        <v>1457</v>
      </c>
      <c r="E26" s="394" t="s">
        <v>1437</v>
      </c>
      <c r="F26" s="394" t="s">
        <v>1417</v>
      </c>
      <c r="G26" s="394">
        <v>89218</v>
      </c>
      <c r="H26" s="397">
        <v>73752</v>
      </c>
    </row>
    <row r="27" spans="2:9">
      <c r="B27" s="374" t="s">
        <v>537</v>
      </c>
      <c r="C27" s="394">
        <v>86239</v>
      </c>
      <c r="D27" s="394" t="s">
        <v>1458</v>
      </c>
      <c r="E27" s="394" t="s">
        <v>1438</v>
      </c>
      <c r="F27" s="394" t="s">
        <v>1418</v>
      </c>
      <c r="G27" s="394">
        <v>55411</v>
      </c>
      <c r="H27" s="397">
        <v>46806</v>
      </c>
    </row>
    <row r="28" spans="2:9" ht="14.4">
      <c r="B28" s="363" t="s">
        <v>966</v>
      </c>
      <c r="C28" s="394">
        <v>41625</v>
      </c>
      <c r="D28" s="394" t="s">
        <v>1459</v>
      </c>
      <c r="E28" s="394" t="s">
        <v>1439</v>
      </c>
      <c r="F28" s="394" t="s">
        <v>1419</v>
      </c>
      <c r="G28" s="394">
        <v>32037</v>
      </c>
      <c r="H28" s="397">
        <v>27955</v>
      </c>
    </row>
    <row r="29" spans="2:9">
      <c r="B29" s="374"/>
      <c r="C29" s="394"/>
      <c r="D29" s="394"/>
      <c r="E29" s="394"/>
      <c r="F29" s="397"/>
      <c r="G29" s="397"/>
      <c r="H29" s="397"/>
    </row>
    <row r="30" spans="2:9">
      <c r="B30" s="373" t="s">
        <v>538</v>
      </c>
      <c r="C30" s="394"/>
      <c r="D30" s="394"/>
      <c r="E30" s="394"/>
      <c r="F30" s="397"/>
      <c r="G30" s="397"/>
      <c r="H30" s="397"/>
    </row>
    <row r="31" spans="2:9">
      <c r="B31" s="373"/>
      <c r="C31" s="394"/>
      <c r="D31" s="394"/>
      <c r="E31" s="394"/>
      <c r="F31" s="397"/>
      <c r="G31" s="397"/>
      <c r="H31" s="397"/>
    </row>
    <row r="32" spans="2:9">
      <c r="B32" s="374" t="s">
        <v>539</v>
      </c>
      <c r="C32" s="394">
        <v>29293</v>
      </c>
      <c r="D32" s="394" t="s">
        <v>1460</v>
      </c>
      <c r="E32" s="394" t="s">
        <v>1440</v>
      </c>
      <c r="F32" s="394" t="s">
        <v>1420</v>
      </c>
      <c r="G32" s="394">
        <v>16088</v>
      </c>
      <c r="H32" s="397">
        <v>15976</v>
      </c>
    </row>
    <row r="33" spans="2:8">
      <c r="B33" s="374" t="s">
        <v>540</v>
      </c>
      <c r="C33" s="394">
        <v>67434</v>
      </c>
      <c r="D33" s="394" t="s">
        <v>1461</v>
      </c>
      <c r="E33" s="394" t="s">
        <v>1441</v>
      </c>
      <c r="F33" s="394" t="s">
        <v>1421</v>
      </c>
      <c r="G33" s="394">
        <v>52421</v>
      </c>
      <c r="H33" s="397">
        <v>44566</v>
      </c>
    </row>
    <row r="34" spans="2:8">
      <c r="B34" s="374" t="s">
        <v>541</v>
      </c>
      <c r="C34" s="394">
        <v>129085</v>
      </c>
      <c r="D34" s="394" t="s">
        <v>1462</v>
      </c>
      <c r="E34" s="394" t="s">
        <v>1442</v>
      </c>
      <c r="F34" s="394" t="s">
        <v>1422</v>
      </c>
      <c r="G34" s="394">
        <v>95581</v>
      </c>
      <c r="H34" s="397">
        <v>84486</v>
      </c>
    </row>
    <row r="35" spans="2:8">
      <c r="B35" s="374" t="s">
        <v>542</v>
      </c>
      <c r="C35" s="394">
        <v>76571</v>
      </c>
      <c r="D35" s="394" t="s">
        <v>1463</v>
      </c>
      <c r="E35" s="394" t="s">
        <v>1443</v>
      </c>
      <c r="F35" s="394" t="s">
        <v>1423</v>
      </c>
      <c r="G35" s="394">
        <v>71218</v>
      </c>
      <c r="H35" s="397">
        <v>61417</v>
      </c>
    </row>
    <row r="36" spans="2:8">
      <c r="B36" s="375"/>
      <c r="C36" s="394"/>
      <c r="D36" s="394"/>
      <c r="E36" s="394"/>
      <c r="F36" s="397"/>
      <c r="G36" s="397"/>
      <c r="H36" s="397"/>
    </row>
    <row r="37" spans="2:8">
      <c r="B37" s="373" t="s">
        <v>543</v>
      </c>
      <c r="C37" s="394"/>
      <c r="D37" s="394"/>
      <c r="E37" s="394"/>
      <c r="F37" s="397"/>
      <c r="G37" s="397"/>
      <c r="H37" s="397"/>
    </row>
    <row r="38" spans="2:8">
      <c r="B38" s="373"/>
      <c r="C38" s="394"/>
      <c r="D38" s="394"/>
      <c r="E38" s="394"/>
      <c r="F38" s="397"/>
      <c r="G38" s="397"/>
      <c r="H38" s="397"/>
    </row>
    <row r="39" spans="2:8" ht="14.4">
      <c r="B39" s="363" t="s">
        <v>967</v>
      </c>
      <c r="C39" s="394">
        <v>23286</v>
      </c>
      <c r="D39" s="394" t="s">
        <v>1464</v>
      </c>
      <c r="E39" s="394" t="s">
        <v>1444</v>
      </c>
      <c r="F39" s="394" t="s">
        <v>1424</v>
      </c>
      <c r="G39" s="394">
        <v>13676</v>
      </c>
      <c r="H39" s="397">
        <v>13994</v>
      </c>
    </row>
    <row r="40" spans="2:8">
      <c r="B40" s="374" t="s">
        <v>544</v>
      </c>
      <c r="C40" s="394">
        <v>30744</v>
      </c>
      <c r="D40" s="394" t="s">
        <v>1465</v>
      </c>
      <c r="E40" s="394" t="s">
        <v>1445</v>
      </c>
      <c r="F40" s="394" t="s">
        <v>1425</v>
      </c>
      <c r="G40" s="394">
        <v>26345</v>
      </c>
      <c r="H40" s="397">
        <v>21751</v>
      </c>
    </row>
    <row r="41" spans="2:8">
      <c r="B41" s="374" t="s">
        <v>545</v>
      </c>
      <c r="C41" s="394">
        <v>39273</v>
      </c>
      <c r="D41" s="394" t="s">
        <v>1466</v>
      </c>
      <c r="E41" s="394" t="s">
        <v>1446</v>
      </c>
      <c r="F41" s="394" t="s">
        <v>1426</v>
      </c>
      <c r="G41" s="394">
        <v>41436</v>
      </c>
      <c r="H41" s="397">
        <v>35862</v>
      </c>
    </row>
    <row r="42" spans="2:8">
      <c r="B42" s="374" t="s">
        <v>546</v>
      </c>
      <c r="C42" s="394">
        <v>62737</v>
      </c>
      <c r="D42" s="394" t="s">
        <v>1467</v>
      </c>
      <c r="E42" s="394" t="s">
        <v>1447</v>
      </c>
      <c r="F42" s="394" t="s">
        <v>1427</v>
      </c>
      <c r="G42" s="394">
        <v>55224</v>
      </c>
      <c r="H42" s="397">
        <v>46174</v>
      </c>
    </row>
    <row r="43" spans="2:8">
      <c r="B43" s="355"/>
      <c r="C43" s="356"/>
      <c r="D43" s="357"/>
      <c r="E43" s="357"/>
      <c r="F43" s="357"/>
      <c r="G43" s="357"/>
      <c r="H43" s="357"/>
    </row>
    <row r="44" spans="2:8">
      <c r="B44" s="357"/>
      <c r="C44" s="357"/>
      <c r="D44" s="357"/>
      <c r="E44" s="357"/>
      <c r="F44" s="357"/>
      <c r="G44" s="357"/>
      <c r="H44" s="357"/>
    </row>
    <row r="45" spans="2:8">
      <c r="B45" s="601" t="s">
        <v>964</v>
      </c>
      <c r="C45" s="601"/>
      <c r="D45" s="601"/>
      <c r="E45" s="601"/>
      <c r="F45" s="601"/>
      <c r="G45" s="601"/>
      <c r="H45" s="601"/>
    </row>
    <row r="46" spans="2:8">
      <c r="B46" s="371" t="s">
        <v>965</v>
      </c>
      <c r="C46" s="371"/>
      <c r="D46" s="371"/>
      <c r="E46" s="371"/>
      <c r="F46" s="371"/>
      <c r="G46" s="371"/>
      <c r="H46" s="371"/>
    </row>
    <row r="47" spans="2:8">
      <c r="B47" s="601" t="s">
        <v>1403</v>
      </c>
      <c r="C47" s="601"/>
      <c r="D47" s="601"/>
      <c r="E47" s="601"/>
      <c r="F47" s="601"/>
      <c r="G47" s="601"/>
      <c r="H47" s="601"/>
    </row>
  </sheetData>
  <mergeCells count="6">
    <mergeCell ref="B47:H47"/>
    <mergeCell ref="B2:H2"/>
    <mergeCell ref="B3:H3"/>
    <mergeCell ref="B4:B5"/>
    <mergeCell ref="C4:H4"/>
    <mergeCell ref="B45:H45"/>
  </mergeCells>
  <hyperlinks>
    <hyperlink ref="B3:H3" location="'Capitulo 5'!B26" display="Hogares pobres con privación en los indicadores del IPM. 2010-2018." xr:uid="{00000000-0004-0000-4400-000000000000}"/>
  </hyperlinks>
  <pageMargins left="0.7" right="0.7" top="0.75" bottom="0.75" header="0.3" footer="0.3"/>
  <ignoredErrors>
    <ignoredError sqref="F11:F14 F18:F21 F25:F28 F32:F35 F39:F42 E11:E14 E18:E21 E25:E28 E32:E35 E39:E42 D11:D14 D18:D21 D25:D28 D32:D35 D39:D42" numberStoredAsText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7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30.109375" style="3" customWidth="1"/>
    <col min="3" max="3" width="28.44140625" style="3" customWidth="1"/>
    <col min="4" max="4" width="30.109375" style="3" customWidth="1"/>
    <col min="5" max="5" width="20.33203125" style="3" customWidth="1"/>
    <col min="6" max="9" width="11.44140625" style="3"/>
  </cols>
  <sheetData>
    <row r="1" spans="1:6" ht="15.6">
      <c r="B1" s="7"/>
      <c r="C1" s="7"/>
    </row>
    <row r="2" spans="1:6" ht="15">
      <c r="B2" s="454" t="s">
        <v>423</v>
      </c>
      <c r="C2" s="454"/>
      <c r="D2" s="454"/>
      <c r="E2" s="454"/>
      <c r="F2" s="6"/>
    </row>
    <row r="3" spans="1:6" ht="50.25" customHeight="1" thickBot="1">
      <c r="B3" s="456" t="s">
        <v>984</v>
      </c>
      <c r="C3" s="456"/>
      <c r="D3" s="456"/>
      <c r="E3" s="456"/>
      <c r="F3" s="6"/>
    </row>
    <row r="4" spans="1:6" ht="16.5" customHeight="1" thickTop="1" thickBot="1">
      <c r="B4" s="469" t="s">
        <v>939</v>
      </c>
      <c r="C4" s="451" t="s">
        <v>450</v>
      </c>
      <c r="D4" s="452"/>
      <c r="E4" s="469" t="s">
        <v>451</v>
      </c>
      <c r="F4" s="6"/>
    </row>
    <row r="5" spans="1:6" ht="16.2" thickTop="1" thickBot="1">
      <c r="B5" s="470"/>
      <c r="C5" s="300" t="s">
        <v>448</v>
      </c>
      <c r="D5" s="300" t="s">
        <v>449</v>
      </c>
      <c r="E5" s="470"/>
      <c r="F5" s="6"/>
    </row>
    <row r="6" spans="1:6" ht="16.2" thickTop="1" thickBot="1">
      <c r="A6" s="177"/>
      <c r="B6" s="259">
        <v>2020</v>
      </c>
      <c r="C6" s="260">
        <v>6301924.9000000004</v>
      </c>
      <c r="D6" s="260">
        <v>609946.9</v>
      </c>
      <c r="E6" s="261" t="s">
        <v>155</v>
      </c>
      <c r="F6" s="6"/>
    </row>
    <row r="7" spans="1:6" ht="16.2" thickTop="1" thickBot="1">
      <c r="A7" s="177"/>
      <c r="B7" s="259">
        <v>2021</v>
      </c>
      <c r="C7" s="260">
        <v>6601556.2999999998</v>
      </c>
      <c r="D7" s="260">
        <v>643755.6</v>
      </c>
      <c r="E7" s="261">
        <f>+(C7-C6)/C6</f>
        <v>4.7546012488977683E-2</v>
      </c>
      <c r="F7" s="6"/>
    </row>
    <row r="8" spans="1:6" ht="16.2" thickTop="1" thickBot="1">
      <c r="A8" s="177"/>
      <c r="B8" s="259">
        <v>2022</v>
      </c>
      <c r="C8" s="260">
        <v>6718562</v>
      </c>
      <c r="D8" s="260">
        <v>642966.30000000005</v>
      </c>
      <c r="E8" s="261">
        <f>+(C8-C7)/C7</f>
        <v>1.7723957000866628E-2</v>
      </c>
      <c r="F8" s="6"/>
    </row>
    <row r="9" spans="1:6" ht="16.2" thickTop="1" thickBot="1">
      <c r="A9" s="177"/>
      <c r="B9" s="259">
        <v>2023</v>
      </c>
      <c r="C9" s="260">
        <v>6580575.7000000002</v>
      </c>
      <c r="D9" s="260">
        <v>621839.9</v>
      </c>
      <c r="E9" s="261">
        <f>+(C9-C8)/C8</f>
        <v>-2.0538070497823763E-2</v>
      </c>
      <c r="F9" s="6"/>
    </row>
    <row r="10" spans="1:6" ht="16.2" thickTop="1" thickBot="1">
      <c r="B10" s="400">
        <v>2024</v>
      </c>
      <c r="C10" s="256">
        <v>6608656.5</v>
      </c>
      <c r="D10" s="256">
        <v>632635.30000000005</v>
      </c>
      <c r="E10" s="261">
        <f>+(C10-C9)/C9</f>
        <v>4.2672254343947159E-3</v>
      </c>
      <c r="F10" s="6"/>
    </row>
    <row r="11" spans="1:6" ht="16.2" thickTop="1" thickBot="1">
      <c r="B11" s="239"/>
      <c r="C11" s="256"/>
      <c r="D11" s="256"/>
      <c r="E11" s="257"/>
      <c r="F11" s="6"/>
    </row>
    <row r="12" spans="1:6" ht="16.2" thickTop="1" thickBot="1">
      <c r="B12" s="471" t="s">
        <v>11</v>
      </c>
      <c r="C12" s="472"/>
      <c r="D12" s="472"/>
      <c r="E12" s="228"/>
      <c r="F12" s="6"/>
    </row>
    <row r="13" spans="1:6" ht="15.6" thickTop="1">
      <c r="B13" s="460" t="s">
        <v>985</v>
      </c>
      <c r="C13" s="460"/>
      <c r="D13" s="460"/>
      <c r="E13" s="258"/>
      <c r="F13" s="6"/>
    </row>
    <row r="14" spans="1:6" ht="15">
      <c r="B14" s="6"/>
      <c r="C14" s="186"/>
      <c r="D14" s="6"/>
      <c r="E14" s="8"/>
      <c r="F14" s="6"/>
    </row>
    <row r="15" spans="1:6" ht="15">
      <c r="B15" s="6"/>
      <c r="C15" s="195"/>
      <c r="D15" s="195"/>
      <c r="E15" s="6"/>
      <c r="F15" s="6"/>
    </row>
    <row r="16" spans="1:6" ht="15">
      <c r="B16" s="6"/>
      <c r="C16" s="195"/>
      <c r="D16" s="195"/>
      <c r="E16" s="6"/>
      <c r="F16" s="6"/>
    </row>
    <row r="17" spans="2:6" ht="15.6" thickBot="1">
      <c r="B17" s="6"/>
      <c r="C17" s="195"/>
      <c r="D17" s="195"/>
      <c r="E17" s="6"/>
      <c r="F17" s="6"/>
    </row>
    <row r="18" spans="2:6" ht="16.2" thickTop="1" thickBot="1">
      <c r="B18" s="259"/>
      <c r="C18" s="259"/>
      <c r="D18" s="259"/>
      <c r="E18" s="259"/>
      <c r="F18" s="6"/>
    </row>
    <row r="19" spans="2:6" ht="16.2" thickTop="1" thickBot="1">
      <c r="B19" s="259"/>
      <c r="C19" s="260"/>
      <c r="D19" s="260"/>
      <c r="E19" s="69"/>
      <c r="F19" s="6"/>
    </row>
    <row r="20" spans="2:6" ht="16.2" thickTop="1" thickBot="1">
      <c r="B20" s="259"/>
      <c r="C20" s="260"/>
      <c r="D20" s="260"/>
      <c r="E20" s="261"/>
      <c r="F20" s="6"/>
    </row>
    <row r="21" spans="2:6" ht="16.2" thickTop="1" thickBot="1">
      <c r="B21" s="259"/>
      <c r="C21" s="260"/>
      <c r="D21" s="260"/>
      <c r="E21" s="261"/>
      <c r="F21" s="6"/>
    </row>
    <row r="22" spans="2:6" ht="16.2" thickTop="1" thickBot="1">
      <c r="B22" s="259"/>
      <c r="C22" s="260"/>
      <c r="D22" s="260"/>
      <c r="E22" s="261"/>
      <c r="F22" s="6"/>
    </row>
    <row r="23" spans="2:6" ht="15.6" thickTop="1">
      <c r="B23" s="6"/>
      <c r="C23" s="195"/>
      <c r="D23" s="195"/>
      <c r="E23" s="6"/>
      <c r="F23" s="6"/>
    </row>
    <row r="24" spans="2:6" ht="15">
      <c r="B24" s="6"/>
      <c r="C24" s="195"/>
      <c r="D24" s="195"/>
      <c r="E24" s="6"/>
      <c r="F24" s="6"/>
    </row>
    <row r="25" spans="2:6" ht="15">
      <c r="B25" s="6"/>
      <c r="C25" s="195"/>
      <c r="D25" s="195"/>
      <c r="E25" s="6"/>
      <c r="F25" s="6"/>
    </row>
    <row r="26" spans="2:6" ht="15">
      <c r="B26" s="6"/>
      <c r="C26" s="195"/>
      <c r="D26" s="195"/>
      <c r="E26" s="6"/>
      <c r="F26" s="6"/>
    </row>
    <row r="27" spans="2:6" ht="15">
      <c r="B27" s="6"/>
      <c r="C27" s="195"/>
      <c r="D27" s="195"/>
      <c r="E27" s="6"/>
      <c r="F27" s="6"/>
    </row>
    <row r="28" spans="2:6" ht="15">
      <c r="B28" s="6"/>
      <c r="C28" s="195"/>
      <c r="D28" s="195"/>
      <c r="E28" s="6"/>
      <c r="F28" s="6"/>
    </row>
    <row r="29" spans="2:6" ht="15">
      <c r="B29" s="6"/>
      <c r="C29" s="195"/>
      <c r="D29" s="195"/>
      <c r="E29" s="6"/>
      <c r="F29" s="6"/>
    </row>
    <row r="30" spans="2:6" ht="15">
      <c r="C30" s="195"/>
      <c r="D30" s="195"/>
      <c r="E30" s="6"/>
      <c r="F30" s="6"/>
    </row>
    <row r="31" spans="2:6" ht="15">
      <c r="C31" s="195"/>
      <c r="D31" s="195"/>
    </row>
    <row r="32" spans="2:6" ht="15">
      <c r="C32" s="195"/>
      <c r="D32" s="195"/>
    </row>
    <row r="45" spans="2:9">
      <c r="B45" s="5"/>
    </row>
    <row r="46" spans="2:9">
      <c r="B46" s="5"/>
      <c r="C46" s="5"/>
      <c r="D46" s="5"/>
    </row>
    <row r="47" spans="2:9" s="2" customFormat="1" ht="13.8">
      <c r="B47" s="3"/>
      <c r="C47" s="3"/>
      <c r="D47" s="3"/>
      <c r="E47" s="5"/>
      <c r="F47" s="5"/>
      <c r="G47" s="5"/>
      <c r="H47" s="5"/>
      <c r="I47" s="5"/>
    </row>
  </sheetData>
  <mergeCells count="7">
    <mergeCell ref="B13:D13"/>
    <mergeCell ref="E4:E5"/>
    <mergeCell ref="B3:E3"/>
    <mergeCell ref="B2:E2"/>
    <mergeCell ref="B12:D12"/>
    <mergeCell ref="C4:D4"/>
    <mergeCell ref="B4:B5"/>
  </mergeCells>
  <phoneticPr fontId="0" type="noConversion"/>
  <hyperlinks>
    <hyperlink ref="B3:E3" location="'Capitulo 1'!B23" display="'Capitulo 1'!B23" xr:uid="{00000000-0004-0000-06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43E97"/>
  </sheetPr>
  <dimension ref="A1:J24"/>
  <sheetViews>
    <sheetView showGridLines="0" topLeftCell="A13" zoomScaleNormal="100" workbookViewId="0">
      <selection activeCell="A17" sqref="A17:I17"/>
    </sheetView>
  </sheetViews>
  <sheetFormatPr baseColWidth="10" defaultColWidth="11.44140625" defaultRowHeight="21"/>
  <cols>
    <col min="1" max="1" width="13.33203125" style="18" customWidth="1"/>
    <col min="2" max="8" width="11.44140625" style="18"/>
    <col min="9" max="9" width="7.109375" style="18" customWidth="1"/>
    <col min="10" max="16384" width="11.44140625" style="18"/>
  </cols>
  <sheetData>
    <row r="1" spans="1:10" ht="15" hidden="1" customHeight="1"/>
    <row r="2" spans="1:10" ht="15.75" hidden="1" customHeight="1"/>
    <row r="3" spans="1:10" ht="14.25" hidden="1" customHeight="1"/>
    <row r="4" spans="1:10" ht="15" hidden="1" customHeight="1"/>
    <row r="5" spans="1:10" ht="14.25" hidden="1" customHeight="1"/>
    <row r="6" spans="1:10" ht="14.25" hidden="1" customHeight="1"/>
    <row r="7" spans="1:10" ht="15" hidden="1" customHeight="1"/>
    <row r="8" spans="1:10" ht="12" hidden="1" customHeight="1"/>
    <row r="9" spans="1:10" s="20" customFormat="1" ht="15.75" hidden="1" customHeight="1">
      <c r="J9" s="19"/>
    </row>
    <row r="10" spans="1:10" ht="15.75" hidden="1" customHeight="1"/>
    <row r="11" spans="1:10" ht="16.5" hidden="1" customHeight="1"/>
    <row r="12" spans="1:10" ht="17.25" hidden="1" customHeight="1">
      <c r="C12" s="21"/>
    </row>
    <row r="13" spans="1:10" ht="16.5" customHeight="1"/>
    <row r="14" spans="1:10" ht="14.25" customHeight="1"/>
    <row r="15" spans="1:10">
      <c r="A15" s="438" t="s">
        <v>589</v>
      </c>
      <c r="B15" s="438"/>
      <c r="C15" s="438"/>
      <c r="D15" s="438"/>
      <c r="E15" s="438"/>
      <c r="F15" s="438"/>
      <c r="G15" s="438"/>
      <c r="H15" s="438"/>
      <c r="I15" s="438"/>
    </row>
    <row r="16" spans="1:10" ht="18.75" customHeight="1">
      <c r="A16" s="262"/>
      <c r="B16" s="262"/>
      <c r="C16" s="262"/>
      <c r="D16" s="262"/>
      <c r="E16" s="262"/>
      <c r="F16" s="262"/>
      <c r="G16" s="262"/>
      <c r="H16" s="262"/>
      <c r="I16" s="262"/>
    </row>
    <row r="17" spans="1:9" ht="20.25" customHeight="1">
      <c r="A17" s="473" t="s">
        <v>439</v>
      </c>
      <c r="B17" s="473"/>
      <c r="C17" s="473"/>
      <c r="D17" s="473"/>
      <c r="E17" s="473"/>
      <c r="F17" s="473"/>
      <c r="G17" s="473"/>
      <c r="H17" s="473"/>
      <c r="I17" s="473"/>
    </row>
    <row r="18" spans="1:9">
      <c r="A18" s="228"/>
      <c r="B18" s="228"/>
      <c r="C18" s="228"/>
      <c r="D18" s="228"/>
      <c r="E18" s="228"/>
      <c r="F18" s="228"/>
      <c r="G18" s="228"/>
      <c r="H18" s="228"/>
      <c r="I18" s="228"/>
    </row>
    <row r="19" spans="1:9" ht="27" customHeight="1">
      <c r="A19" s="230" t="s">
        <v>424</v>
      </c>
      <c r="B19" s="440" t="s">
        <v>987</v>
      </c>
      <c r="C19" s="440"/>
      <c r="D19" s="440"/>
      <c r="E19" s="440"/>
      <c r="F19" s="440"/>
      <c r="G19" s="440"/>
      <c r="H19" s="440"/>
      <c r="I19" s="440"/>
    </row>
    <row r="20" spans="1:9" ht="32.25" customHeight="1">
      <c r="A20" s="230" t="s">
        <v>281</v>
      </c>
      <c r="B20" s="440" t="s">
        <v>989</v>
      </c>
      <c r="C20" s="440"/>
      <c r="D20" s="440"/>
      <c r="E20" s="440"/>
      <c r="F20" s="440"/>
      <c r="G20" s="440"/>
      <c r="H20" s="440"/>
      <c r="I20" s="440"/>
    </row>
    <row r="21" spans="1:9" ht="30" customHeight="1">
      <c r="A21" s="230" t="s">
        <v>282</v>
      </c>
      <c r="B21" s="440" t="s">
        <v>1262</v>
      </c>
      <c r="C21" s="440"/>
      <c r="D21" s="440"/>
      <c r="E21" s="440"/>
      <c r="F21" s="440"/>
      <c r="G21" s="440"/>
      <c r="H21" s="440"/>
      <c r="I21" s="440"/>
    </row>
    <row r="22" spans="1:9" ht="33.75" customHeight="1">
      <c r="A22" s="230" t="s">
        <v>13</v>
      </c>
      <c r="B22" s="440" t="s">
        <v>1263</v>
      </c>
      <c r="C22" s="440"/>
      <c r="D22" s="440"/>
      <c r="E22" s="440"/>
      <c r="F22" s="440"/>
      <c r="G22" s="440"/>
      <c r="H22" s="440"/>
      <c r="I22" s="440"/>
    </row>
    <row r="23" spans="1:9" ht="21" customHeight="1">
      <c r="A23" s="230" t="s">
        <v>14</v>
      </c>
      <c r="B23" s="440" t="s">
        <v>1346</v>
      </c>
      <c r="C23" s="440"/>
      <c r="D23" s="440"/>
      <c r="E23" s="440"/>
      <c r="F23" s="440"/>
      <c r="G23" s="440"/>
      <c r="H23" s="440"/>
      <c r="I23" s="440"/>
    </row>
    <row r="24" spans="1:9" ht="26.4" customHeight="1">
      <c r="A24" s="230" t="s">
        <v>38</v>
      </c>
      <c r="B24" s="440" t="s">
        <v>1350</v>
      </c>
      <c r="C24" s="440"/>
      <c r="D24" s="440"/>
      <c r="E24" s="440"/>
      <c r="F24" s="440"/>
      <c r="G24" s="440"/>
      <c r="H24" s="440"/>
      <c r="I24" s="440"/>
    </row>
  </sheetData>
  <mergeCells count="8">
    <mergeCell ref="B23:I23"/>
    <mergeCell ref="B24:I24"/>
    <mergeCell ref="A15:I15"/>
    <mergeCell ref="A17:I17"/>
    <mergeCell ref="B19:I19"/>
    <mergeCell ref="B20:I20"/>
    <mergeCell ref="B21:I21"/>
    <mergeCell ref="B22:I22"/>
  </mergeCells>
  <hyperlinks>
    <hyperlink ref="A15:I15" location="'Compendio de Vivienda 2024'!E30" display="Capítulo 2: Construcción habitacional en Costa Rica" xr:uid="{00000000-0004-0000-0700-000000000000}"/>
    <hyperlink ref="B19:I19" location="'c6g5'!B3" display="Número de obras habitacionales (viviendas y apartamentos) por grupos de área y según cantón. 2023." xr:uid="{00000000-0004-0000-0700-000001000000}"/>
    <hyperlink ref="B20:I20" location="'c7'!B3" display="Número de obras de construcción residencial (viviendas y apartamentos), área (m2), valor (en miles de colones) y valor promedio por obra (en miles de colones), según cantón. 2018." xr:uid="{00000000-0004-0000-0700-000002000000}"/>
    <hyperlink ref="B21:I21" location="'c8'!B3" display="Número de obras de ampliación residencial (viviendas y apartamentos), área (m2), valor (en miles de colones) y valor promedio por obra (en miles de colones), según cantón. 2018." xr:uid="{00000000-0004-0000-0700-000003000000}"/>
    <hyperlink ref="B22:I22" location="'c9'!B3" display="Número de obras de reparación residencial (viviendas y apartamentos), valor (en miles de colones) y valor promedio por obra (en miles de colones), según cantón. 2018." xr:uid="{00000000-0004-0000-0700-000004000000}"/>
    <hyperlink ref="B23:I23" location="'c10g6'!B3" display="Número de obras habitacionales, según tipo de obra. 2023-2024." xr:uid="{00000000-0004-0000-0700-000005000000}"/>
    <hyperlink ref="B24:I24" location="'c11'!B3" display="Índice de precios de edificios y vivienda de interés social, y su variación porcentual anual. 2015-2018." xr:uid="{00000000-0004-0000-0700-000006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M111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8"/>
  <cols>
    <col min="1" max="1" width="11.44140625" customWidth="1"/>
    <col min="2" max="2" width="30" style="15" customWidth="1"/>
    <col min="3" max="3" width="18.109375" style="15" customWidth="1"/>
    <col min="4" max="4" width="17.5546875" style="15" customWidth="1"/>
    <col min="5" max="5" width="18" style="15" customWidth="1"/>
    <col min="6" max="6" width="16.44140625" style="15" customWidth="1"/>
    <col min="7" max="7" width="18.33203125" style="15" customWidth="1"/>
    <col min="8" max="8" width="16.33203125" style="15" customWidth="1"/>
    <col min="9" max="9" width="20.6640625" style="15" customWidth="1"/>
    <col min="10" max="10" width="12" style="15" customWidth="1"/>
    <col min="11" max="11" width="12.6640625" style="15" customWidth="1"/>
    <col min="12" max="13" width="11.44140625" style="15" customWidth="1"/>
    <col min="14" max="14" width="9.6640625" style="15" customWidth="1"/>
    <col min="15" max="15" width="11.44140625" style="15" customWidth="1"/>
    <col min="16" max="16" width="12.88671875" style="15" bestFit="1" customWidth="1"/>
    <col min="17" max="17" width="12.44140625" style="15" customWidth="1"/>
    <col min="18" max="18" width="13" style="15" customWidth="1"/>
    <col min="19" max="19" width="15.88671875" style="15" customWidth="1"/>
    <col min="20" max="20" width="17" style="15" customWidth="1"/>
    <col min="21" max="27" width="11.44140625" style="15" customWidth="1"/>
    <col min="28" max="39" width="11.44140625" style="35" customWidth="1"/>
  </cols>
  <sheetData>
    <row r="2" spans="2:19" ht="15">
      <c r="B2" s="454" t="s">
        <v>424</v>
      </c>
      <c r="C2" s="454"/>
      <c r="D2" s="454"/>
      <c r="E2" s="454"/>
      <c r="F2" s="454"/>
      <c r="G2" s="454"/>
      <c r="H2" s="454"/>
      <c r="I2" s="454"/>
    </row>
    <row r="3" spans="2:19" ht="43.5" customHeight="1" thickBot="1">
      <c r="B3" s="474" t="s">
        <v>987</v>
      </c>
      <c r="C3" s="474"/>
      <c r="D3" s="474"/>
      <c r="E3" s="474"/>
      <c r="F3" s="474"/>
      <c r="G3" s="474"/>
      <c r="H3" s="474"/>
      <c r="I3" s="474"/>
    </row>
    <row r="4" spans="2:19" ht="20.25" customHeight="1" thickTop="1" thickBot="1">
      <c r="B4" s="476" t="s">
        <v>15</v>
      </c>
      <c r="C4" s="451" t="s">
        <v>417</v>
      </c>
      <c r="D4" s="452"/>
      <c r="E4" s="452"/>
      <c r="F4" s="452"/>
      <c r="G4" s="452"/>
      <c r="H4" s="452"/>
      <c r="I4" s="453"/>
    </row>
    <row r="5" spans="2:19" ht="26.4" thickTop="1" thickBot="1">
      <c r="B5" s="477"/>
      <c r="C5" s="300" t="s">
        <v>4</v>
      </c>
      <c r="D5" s="300" t="s">
        <v>104</v>
      </c>
      <c r="E5" s="300" t="s">
        <v>105</v>
      </c>
      <c r="F5" s="300" t="s">
        <v>106</v>
      </c>
      <c r="G5" s="300" t="s">
        <v>107</v>
      </c>
      <c r="H5" s="300" t="s">
        <v>264</v>
      </c>
      <c r="I5" s="300" t="s">
        <v>108</v>
      </c>
    </row>
    <row r="6" spans="2:19" ht="15" thickTop="1" thickBot="1">
      <c r="B6" s="263" t="s">
        <v>103</v>
      </c>
      <c r="C6" s="386">
        <v>24378</v>
      </c>
      <c r="D6" s="386">
        <v>1173</v>
      </c>
      <c r="E6" s="386">
        <v>11650</v>
      </c>
      <c r="F6" s="386">
        <v>4365</v>
      </c>
      <c r="G6" s="386">
        <v>3004</v>
      </c>
      <c r="H6" s="386">
        <v>1980</v>
      </c>
      <c r="I6" s="386">
        <v>2206</v>
      </c>
      <c r="J6" s="32"/>
      <c r="K6" s="386"/>
      <c r="L6" s="386"/>
      <c r="M6" s="386"/>
      <c r="N6" s="386"/>
      <c r="O6" s="386"/>
      <c r="P6" s="386"/>
      <c r="Q6" s="386"/>
      <c r="R6" s="386"/>
      <c r="S6" s="386"/>
    </row>
    <row r="7" spans="2:19" ht="15" thickTop="1" thickBot="1">
      <c r="B7" s="263" t="s">
        <v>334</v>
      </c>
      <c r="C7" s="386">
        <v>1517</v>
      </c>
      <c r="D7" s="386">
        <v>388</v>
      </c>
      <c r="E7" s="386">
        <v>471</v>
      </c>
      <c r="F7" s="386">
        <v>569</v>
      </c>
      <c r="G7" s="386">
        <v>79</v>
      </c>
      <c r="H7" s="386">
        <v>2</v>
      </c>
      <c r="I7" s="386">
        <v>8</v>
      </c>
      <c r="J7" s="32"/>
      <c r="K7" s="172"/>
    </row>
    <row r="8" spans="2:19" ht="15" thickTop="1" thickBot="1">
      <c r="B8" s="263" t="s">
        <v>335</v>
      </c>
      <c r="C8" s="386">
        <v>172</v>
      </c>
      <c r="D8" s="386">
        <v>5</v>
      </c>
      <c r="E8" s="386">
        <v>11</v>
      </c>
      <c r="F8" s="386">
        <v>26</v>
      </c>
      <c r="G8" s="386">
        <v>24</v>
      </c>
      <c r="H8" s="386">
        <v>39</v>
      </c>
      <c r="I8" s="386">
        <v>67</v>
      </c>
      <c r="J8" s="32"/>
      <c r="K8" s="172"/>
    </row>
    <row r="9" spans="2:19" ht="15" thickTop="1" thickBot="1">
      <c r="B9" s="263" t="s">
        <v>336</v>
      </c>
      <c r="C9" s="386">
        <v>379</v>
      </c>
      <c r="D9" s="386">
        <v>8</v>
      </c>
      <c r="E9" s="386">
        <v>58</v>
      </c>
      <c r="F9" s="386">
        <v>253</v>
      </c>
      <c r="G9" s="386">
        <v>25</v>
      </c>
      <c r="H9" s="386">
        <v>6</v>
      </c>
      <c r="I9" s="386">
        <v>29</v>
      </c>
      <c r="J9" s="32"/>
      <c r="K9" s="172"/>
    </row>
    <row r="10" spans="2:19" ht="15" thickTop="1" thickBot="1">
      <c r="B10" s="263" t="s">
        <v>202</v>
      </c>
      <c r="C10" s="386">
        <v>160</v>
      </c>
      <c r="D10" s="386">
        <v>14</v>
      </c>
      <c r="E10" s="386">
        <v>82</v>
      </c>
      <c r="F10" s="386">
        <v>27</v>
      </c>
      <c r="G10" s="386">
        <v>24</v>
      </c>
      <c r="H10" s="386">
        <v>7</v>
      </c>
      <c r="I10" s="386">
        <v>6</v>
      </c>
      <c r="J10" s="32"/>
      <c r="K10" s="172"/>
    </row>
    <row r="11" spans="2:19" ht="15" thickTop="1" thickBot="1">
      <c r="B11" s="263" t="s">
        <v>203</v>
      </c>
      <c r="C11" s="386">
        <v>75</v>
      </c>
      <c r="D11" s="386">
        <v>5</v>
      </c>
      <c r="E11" s="386">
        <v>47</v>
      </c>
      <c r="F11" s="386">
        <v>12</v>
      </c>
      <c r="G11" s="386">
        <v>8</v>
      </c>
      <c r="H11" s="386">
        <v>2</v>
      </c>
      <c r="I11" s="386">
        <v>1</v>
      </c>
      <c r="J11" s="32"/>
      <c r="K11" s="172"/>
    </row>
    <row r="12" spans="2:19" ht="15" thickTop="1" thickBot="1">
      <c r="B12" s="263" t="s">
        <v>337</v>
      </c>
      <c r="C12" s="386">
        <v>126</v>
      </c>
      <c r="D12" s="386">
        <v>4</v>
      </c>
      <c r="E12" s="386">
        <v>83</v>
      </c>
      <c r="F12" s="386">
        <v>20</v>
      </c>
      <c r="G12" s="386">
        <v>15</v>
      </c>
      <c r="H12" s="386">
        <v>4</v>
      </c>
      <c r="I12" s="386">
        <v>0</v>
      </c>
      <c r="J12" s="32"/>
      <c r="K12" s="172"/>
    </row>
    <row r="13" spans="2:19" ht="15" thickTop="1" thickBot="1">
      <c r="B13" s="263" t="s">
        <v>338</v>
      </c>
      <c r="C13" s="386">
        <v>255</v>
      </c>
      <c r="D13" s="386">
        <v>3</v>
      </c>
      <c r="E13" s="386">
        <v>51</v>
      </c>
      <c r="F13" s="386">
        <v>20</v>
      </c>
      <c r="G13" s="386">
        <v>154</v>
      </c>
      <c r="H13" s="386">
        <v>13</v>
      </c>
      <c r="I13" s="386">
        <v>14</v>
      </c>
      <c r="J13" s="32"/>
      <c r="K13" s="172"/>
    </row>
    <row r="14" spans="2:19" ht="15" thickTop="1" thickBot="1">
      <c r="B14" s="263" t="s">
        <v>339</v>
      </c>
      <c r="C14" s="386">
        <v>86</v>
      </c>
      <c r="D14" s="386">
        <v>5</v>
      </c>
      <c r="E14" s="386">
        <v>29</v>
      </c>
      <c r="F14" s="386">
        <v>11</v>
      </c>
      <c r="G14" s="386">
        <v>18</v>
      </c>
      <c r="H14" s="386">
        <v>12</v>
      </c>
      <c r="I14" s="386">
        <v>11</v>
      </c>
      <c r="J14" s="32"/>
      <c r="K14" s="172"/>
    </row>
    <row r="15" spans="2:19" ht="15" thickTop="1" thickBot="1">
      <c r="B15" s="263" t="s">
        <v>340</v>
      </c>
      <c r="C15" s="386">
        <v>851</v>
      </c>
      <c r="D15" s="386">
        <v>4</v>
      </c>
      <c r="E15" s="386">
        <v>14</v>
      </c>
      <c r="F15" s="386">
        <v>160</v>
      </c>
      <c r="G15" s="386">
        <v>107</v>
      </c>
      <c r="H15" s="386">
        <v>467</v>
      </c>
      <c r="I15" s="386">
        <v>99</v>
      </c>
      <c r="J15" s="32"/>
      <c r="K15" s="172"/>
    </row>
    <row r="16" spans="2:19" ht="15" thickTop="1" thickBot="1">
      <c r="B16" s="263" t="s">
        <v>341</v>
      </c>
      <c r="C16" s="386">
        <v>63</v>
      </c>
      <c r="D16" s="386">
        <v>4</v>
      </c>
      <c r="E16" s="386">
        <v>14</v>
      </c>
      <c r="F16" s="386">
        <v>18</v>
      </c>
      <c r="G16" s="386">
        <v>11</v>
      </c>
      <c r="H16" s="386">
        <v>8</v>
      </c>
      <c r="I16" s="386">
        <v>8</v>
      </c>
      <c r="J16" s="32"/>
      <c r="K16" s="172"/>
    </row>
    <row r="17" spans="2:11" ht="15" thickTop="1" thickBot="1">
      <c r="B17" s="263" t="s">
        <v>409</v>
      </c>
      <c r="C17" s="386">
        <v>44</v>
      </c>
      <c r="D17" s="386">
        <v>0</v>
      </c>
      <c r="E17" s="386">
        <v>7</v>
      </c>
      <c r="F17" s="386">
        <v>8</v>
      </c>
      <c r="G17" s="386">
        <v>10</v>
      </c>
      <c r="H17" s="386">
        <v>12</v>
      </c>
      <c r="I17" s="386">
        <v>7</v>
      </c>
      <c r="J17" s="32"/>
      <c r="K17" s="172"/>
    </row>
    <row r="18" spans="2:11" ht="15" thickTop="1" thickBot="1">
      <c r="B18" s="263" t="s">
        <v>342</v>
      </c>
      <c r="C18" s="386">
        <v>95</v>
      </c>
      <c r="D18" s="386">
        <v>4</v>
      </c>
      <c r="E18" s="386">
        <v>71</v>
      </c>
      <c r="F18" s="386">
        <v>8</v>
      </c>
      <c r="G18" s="386">
        <v>8</v>
      </c>
      <c r="H18" s="386">
        <v>0</v>
      </c>
      <c r="I18" s="386">
        <v>4</v>
      </c>
      <c r="J18" s="32"/>
      <c r="K18" s="172"/>
    </row>
    <row r="19" spans="2:11" ht="15" thickTop="1" thickBot="1">
      <c r="B19" s="263" t="s">
        <v>343</v>
      </c>
      <c r="C19" s="386">
        <v>11</v>
      </c>
      <c r="D19" s="386">
        <v>0</v>
      </c>
      <c r="E19" s="386">
        <v>4</v>
      </c>
      <c r="F19" s="386">
        <v>0</v>
      </c>
      <c r="G19" s="386">
        <v>3</v>
      </c>
      <c r="H19" s="386">
        <v>4</v>
      </c>
      <c r="I19" s="386">
        <v>0</v>
      </c>
      <c r="J19" s="32"/>
      <c r="K19" s="172"/>
    </row>
    <row r="20" spans="2:11" ht="15" thickTop="1" thickBot="1">
      <c r="B20" s="263" t="s">
        <v>344</v>
      </c>
      <c r="C20" s="386">
        <v>92</v>
      </c>
      <c r="D20" s="386">
        <v>2</v>
      </c>
      <c r="E20" s="386">
        <v>6</v>
      </c>
      <c r="F20" s="386">
        <v>12</v>
      </c>
      <c r="G20" s="386">
        <v>37</v>
      </c>
      <c r="H20" s="386">
        <v>18</v>
      </c>
      <c r="I20" s="386">
        <v>17</v>
      </c>
      <c r="J20" s="32"/>
      <c r="K20" s="172"/>
    </row>
    <row r="21" spans="2:11" ht="15" thickTop="1" thickBot="1">
      <c r="B21" s="263" t="s">
        <v>345</v>
      </c>
      <c r="C21" s="386">
        <v>55</v>
      </c>
      <c r="D21" s="386">
        <v>2</v>
      </c>
      <c r="E21" s="386">
        <v>30</v>
      </c>
      <c r="F21" s="386">
        <v>7</v>
      </c>
      <c r="G21" s="386">
        <v>5</v>
      </c>
      <c r="H21" s="386">
        <v>1</v>
      </c>
      <c r="I21" s="386">
        <v>10</v>
      </c>
      <c r="J21" s="32"/>
      <c r="K21" s="172"/>
    </row>
    <row r="22" spans="2:11" ht="15" thickTop="1" thickBot="1">
      <c r="B22" s="263" t="s">
        <v>212</v>
      </c>
      <c r="C22" s="386">
        <v>44</v>
      </c>
      <c r="D22" s="386">
        <v>2</v>
      </c>
      <c r="E22" s="386">
        <v>26</v>
      </c>
      <c r="F22" s="386">
        <v>4</v>
      </c>
      <c r="G22" s="386">
        <v>7</v>
      </c>
      <c r="H22" s="386">
        <v>3</v>
      </c>
      <c r="I22" s="386">
        <v>2</v>
      </c>
      <c r="J22" s="32"/>
      <c r="K22" s="172"/>
    </row>
    <row r="23" spans="2:11" ht="15" thickTop="1" thickBot="1">
      <c r="B23" s="263" t="s">
        <v>213</v>
      </c>
      <c r="C23" s="386">
        <v>111</v>
      </c>
      <c r="D23" s="386">
        <v>21</v>
      </c>
      <c r="E23" s="386">
        <v>57</v>
      </c>
      <c r="F23" s="386">
        <v>18</v>
      </c>
      <c r="G23" s="386">
        <v>10</v>
      </c>
      <c r="H23" s="386">
        <v>2</v>
      </c>
      <c r="I23" s="386">
        <v>3</v>
      </c>
      <c r="J23" s="32"/>
      <c r="K23" s="172"/>
    </row>
    <row r="24" spans="2:11" ht="15" thickTop="1" thickBot="1">
      <c r="B24" s="263" t="s">
        <v>346</v>
      </c>
      <c r="C24" s="386">
        <v>110</v>
      </c>
      <c r="D24" s="386">
        <v>0</v>
      </c>
      <c r="E24" s="386">
        <v>7</v>
      </c>
      <c r="F24" s="386">
        <v>10</v>
      </c>
      <c r="G24" s="386">
        <v>6</v>
      </c>
      <c r="H24" s="386">
        <v>12</v>
      </c>
      <c r="I24" s="386">
        <v>75</v>
      </c>
      <c r="J24" s="32"/>
      <c r="K24" s="172"/>
    </row>
    <row r="25" spans="2:11" ht="15" thickTop="1" thickBot="1">
      <c r="B25" s="263" t="s">
        <v>215</v>
      </c>
      <c r="C25" s="386">
        <v>876</v>
      </c>
      <c r="D25" s="386">
        <v>35</v>
      </c>
      <c r="E25" s="386">
        <v>580</v>
      </c>
      <c r="F25" s="386">
        <v>116</v>
      </c>
      <c r="G25" s="386">
        <v>60</v>
      </c>
      <c r="H25" s="386">
        <v>37</v>
      </c>
      <c r="I25" s="386">
        <v>48</v>
      </c>
      <c r="J25" s="32"/>
      <c r="K25" s="172"/>
    </row>
    <row r="26" spans="2:11" ht="15" thickTop="1" thickBot="1">
      <c r="B26" s="263" t="s">
        <v>216</v>
      </c>
      <c r="C26" s="386">
        <v>45</v>
      </c>
      <c r="D26" s="386">
        <v>0</v>
      </c>
      <c r="E26" s="386">
        <v>36</v>
      </c>
      <c r="F26" s="386">
        <v>4</v>
      </c>
      <c r="G26" s="386">
        <v>2</v>
      </c>
      <c r="H26" s="386">
        <v>2</v>
      </c>
      <c r="I26" s="386">
        <v>1</v>
      </c>
      <c r="J26" s="32"/>
      <c r="K26" s="172"/>
    </row>
    <row r="27" spans="2:11" ht="15" thickTop="1" thickBot="1">
      <c r="B27" s="263" t="s">
        <v>347</v>
      </c>
      <c r="C27" s="386">
        <v>594</v>
      </c>
      <c r="D27" s="386">
        <v>7</v>
      </c>
      <c r="E27" s="386">
        <v>122</v>
      </c>
      <c r="F27" s="386">
        <v>85</v>
      </c>
      <c r="G27" s="386">
        <v>149</v>
      </c>
      <c r="H27" s="386">
        <v>100</v>
      </c>
      <c r="I27" s="386">
        <v>131</v>
      </c>
      <c r="J27" s="32"/>
      <c r="K27" s="172"/>
    </row>
    <row r="28" spans="2:11" ht="15" thickTop="1" thickBot="1">
      <c r="B28" s="263" t="s">
        <v>218</v>
      </c>
      <c r="C28" s="386">
        <v>506</v>
      </c>
      <c r="D28" s="386">
        <v>52</v>
      </c>
      <c r="E28" s="386">
        <v>256</v>
      </c>
      <c r="F28" s="386">
        <v>94</v>
      </c>
      <c r="G28" s="386">
        <v>50</v>
      </c>
      <c r="H28" s="386">
        <v>31</v>
      </c>
      <c r="I28" s="386">
        <v>23</v>
      </c>
      <c r="J28" s="32"/>
      <c r="K28" s="172"/>
    </row>
    <row r="29" spans="2:11" ht="15" thickTop="1" thickBot="1">
      <c r="B29" s="263" t="s">
        <v>219</v>
      </c>
      <c r="C29" s="386">
        <v>612</v>
      </c>
      <c r="D29" s="386">
        <v>12</v>
      </c>
      <c r="E29" s="386">
        <v>177</v>
      </c>
      <c r="F29" s="386">
        <v>185</v>
      </c>
      <c r="G29" s="386">
        <v>140</v>
      </c>
      <c r="H29" s="386">
        <v>57</v>
      </c>
      <c r="I29" s="386">
        <v>41</v>
      </c>
      <c r="J29" s="32"/>
      <c r="K29" s="172"/>
    </row>
    <row r="30" spans="2:11" ht="15" thickTop="1" thickBot="1">
      <c r="B30" s="263" t="s">
        <v>220</v>
      </c>
      <c r="C30" s="386">
        <v>130</v>
      </c>
      <c r="D30" s="386">
        <v>15</v>
      </c>
      <c r="E30" s="386">
        <v>45</v>
      </c>
      <c r="F30" s="386">
        <v>18</v>
      </c>
      <c r="G30" s="386">
        <v>22</v>
      </c>
      <c r="H30" s="386">
        <v>12</v>
      </c>
      <c r="I30" s="386">
        <v>18</v>
      </c>
      <c r="J30" s="32"/>
      <c r="K30" s="172"/>
    </row>
    <row r="31" spans="2:11" ht="15" thickTop="1" thickBot="1">
      <c r="B31" s="263" t="s">
        <v>348</v>
      </c>
      <c r="C31" s="386">
        <v>193</v>
      </c>
      <c r="D31" s="386">
        <v>12</v>
      </c>
      <c r="E31" s="386">
        <v>64</v>
      </c>
      <c r="F31" s="386">
        <v>37</v>
      </c>
      <c r="G31" s="386">
        <v>42</v>
      </c>
      <c r="H31" s="386">
        <v>15</v>
      </c>
      <c r="I31" s="386">
        <v>23</v>
      </c>
      <c r="J31" s="32"/>
      <c r="K31" s="172"/>
    </row>
    <row r="32" spans="2:11" ht="15" thickTop="1" thickBot="1">
      <c r="B32" s="263" t="s">
        <v>222</v>
      </c>
      <c r="C32" s="386">
        <v>319</v>
      </c>
      <c r="D32" s="386">
        <v>8</v>
      </c>
      <c r="E32" s="386">
        <v>218</v>
      </c>
      <c r="F32" s="386">
        <v>42</v>
      </c>
      <c r="G32" s="386">
        <v>26</v>
      </c>
      <c r="H32" s="386">
        <v>16</v>
      </c>
      <c r="I32" s="386">
        <v>9</v>
      </c>
      <c r="J32" s="32"/>
      <c r="K32" s="172"/>
    </row>
    <row r="33" spans="2:11" ht="15" thickTop="1" thickBot="1">
      <c r="B33" s="263" t="s">
        <v>223</v>
      </c>
      <c r="C33" s="386">
        <v>149</v>
      </c>
      <c r="D33" s="386">
        <v>10</v>
      </c>
      <c r="E33" s="386">
        <v>57</v>
      </c>
      <c r="F33" s="386">
        <v>40</v>
      </c>
      <c r="G33" s="386">
        <v>17</v>
      </c>
      <c r="H33" s="386">
        <v>8</v>
      </c>
      <c r="I33" s="386">
        <v>17</v>
      </c>
      <c r="J33" s="32"/>
      <c r="K33" s="172"/>
    </row>
    <row r="34" spans="2:11" ht="15" thickTop="1" thickBot="1">
      <c r="B34" s="263" t="s">
        <v>349</v>
      </c>
      <c r="C34" s="386">
        <v>123</v>
      </c>
      <c r="D34" s="386">
        <v>4</v>
      </c>
      <c r="E34" s="386">
        <v>63</v>
      </c>
      <c r="F34" s="386">
        <v>23</v>
      </c>
      <c r="G34" s="386">
        <v>20</v>
      </c>
      <c r="H34" s="386">
        <v>9</v>
      </c>
      <c r="I34" s="386">
        <v>4</v>
      </c>
      <c r="J34" s="32"/>
      <c r="K34" s="172"/>
    </row>
    <row r="35" spans="2:11" ht="15" thickTop="1" thickBot="1">
      <c r="B35" s="263" t="s">
        <v>225</v>
      </c>
      <c r="C35" s="386">
        <v>138</v>
      </c>
      <c r="D35" s="386">
        <v>13</v>
      </c>
      <c r="E35" s="386">
        <v>84</v>
      </c>
      <c r="F35" s="386">
        <v>17</v>
      </c>
      <c r="G35" s="386">
        <v>8</v>
      </c>
      <c r="H35" s="386">
        <v>5</v>
      </c>
      <c r="I35" s="386">
        <v>11</v>
      </c>
      <c r="J35" s="32"/>
      <c r="K35" s="172"/>
    </row>
    <row r="36" spans="2:11" ht="15" thickTop="1" thickBot="1">
      <c r="B36" s="263" t="s">
        <v>226</v>
      </c>
      <c r="C36" s="386">
        <v>1146</v>
      </c>
      <c r="D36" s="386">
        <v>38</v>
      </c>
      <c r="E36" s="386">
        <v>833</v>
      </c>
      <c r="F36" s="386">
        <v>130</v>
      </c>
      <c r="G36" s="386">
        <v>85</v>
      </c>
      <c r="H36" s="386">
        <v>34</v>
      </c>
      <c r="I36" s="386">
        <v>26</v>
      </c>
      <c r="J36" s="32"/>
      <c r="K36" s="172"/>
    </row>
    <row r="37" spans="2:11" ht="15" thickTop="1" thickBot="1">
      <c r="B37" s="263" t="s">
        <v>410</v>
      </c>
      <c r="C37" s="386">
        <v>46</v>
      </c>
      <c r="D37" s="386">
        <v>1</v>
      </c>
      <c r="E37" s="386">
        <v>20</v>
      </c>
      <c r="F37" s="386">
        <v>12</v>
      </c>
      <c r="G37" s="386">
        <v>5</v>
      </c>
      <c r="H37" s="386">
        <v>4</v>
      </c>
      <c r="I37" s="386">
        <v>4</v>
      </c>
      <c r="J37" s="32"/>
      <c r="K37" s="172"/>
    </row>
    <row r="38" spans="2:11" ht="15" thickTop="1" thickBot="1">
      <c r="B38" s="263" t="s">
        <v>228</v>
      </c>
      <c r="C38" s="386">
        <v>78</v>
      </c>
      <c r="D38" s="386">
        <v>7</v>
      </c>
      <c r="E38" s="386">
        <v>37</v>
      </c>
      <c r="F38" s="386">
        <v>16</v>
      </c>
      <c r="G38" s="386">
        <v>12</v>
      </c>
      <c r="H38" s="386">
        <v>3</v>
      </c>
      <c r="I38" s="386">
        <v>3</v>
      </c>
      <c r="J38" s="32"/>
      <c r="K38" s="172"/>
    </row>
    <row r="39" spans="2:11" ht="15" thickTop="1" thickBot="1">
      <c r="B39" s="263" t="s">
        <v>229</v>
      </c>
      <c r="C39" s="386">
        <v>484</v>
      </c>
      <c r="D39" s="386">
        <v>5</v>
      </c>
      <c r="E39" s="386">
        <v>448</v>
      </c>
      <c r="F39" s="386">
        <v>22</v>
      </c>
      <c r="G39" s="386">
        <v>3</v>
      </c>
      <c r="H39" s="386">
        <v>4</v>
      </c>
      <c r="I39" s="386">
        <v>2</v>
      </c>
      <c r="J39" s="32"/>
      <c r="K39" s="172"/>
    </row>
    <row r="40" spans="2:11" ht="15" thickTop="1" thickBot="1">
      <c r="B40" s="263" t="s">
        <v>230</v>
      </c>
      <c r="C40" s="386">
        <v>169</v>
      </c>
      <c r="D40" s="386">
        <v>1</v>
      </c>
      <c r="E40" s="386">
        <v>161</v>
      </c>
      <c r="F40" s="386">
        <v>4</v>
      </c>
      <c r="G40" s="386">
        <v>1</v>
      </c>
      <c r="H40" s="386">
        <v>0</v>
      </c>
      <c r="I40" s="386">
        <v>2</v>
      </c>
      <c r="J40" s="32"/>
      <c r="K40" s="172"/>
    </row>
    <row r="41" spans="2:11" ht="15" thickTop="1" thickBot="1">
      <c r="B41" s="263" t="s">
        <v>231</v>
      </c>
      <c r="C41" s="386">
        <v>184</v>
      </c>
      <c r="D41" s="386">
        <v>3</v>
      </c>
      <c r="E41" s="386">
        <v>173</v>
      </c>
      <c r="F41" s="386">
        <v>5</v>
      </c>
      <c r="G41" s="386">
        <v>2</v>
      </c>
      <c r="H41" s="386">
        <v>1</v>
      </c>
      <c r="I41" s="386">
        <v>0</v>
      </c>
      <c r="J41" s="32"/>
      <c r="K41" s="172"/>
    </row>
    <row r="42" spans="2:11" ht="15" thickTop="1" thickBot="1">
      <c r="B42" s="263" t="s">
        <v>988</v>
      </c>
      <c r="C42" s="386">
        <v>60</v>
      </c>
      <c r="D42" s="386">
        <v>0</v>
      </c>
      <c r="E42" s="386">
        <v>57</v>
      </c>
      <c r="F42" s="386">
        <v>0</v>
      </c>
      <c r="G42" s="386">
        <v>3</v>
      </c>
      <c r="H42" s="386">
        <v>0</v>
      </c>
      <c r="I42" s="386">
        <v>0</v>
      </c>
      <c r="J42" s="32"/>
      <c r="K42" s="172"/>
    </row>
    <row r="43" spans="2:11" ht="15" thickTop="1" thickBot="1">
      <c r="B43" s="263" t="s">
        <v>408</v>
      </c>
      <c r="C43" s="386">
        <v>499</v>
      </c>
      <c r="D43" s="386">
        <v>7</v>
      </c>
      <c r="E43" s="386">
        <v>160</v>
      </c>
      <c r="F43" s="386">
        <v>113</v>
      </c>
      <c r="G43" s="386">
        <v>150</v>
      </c>
      <c r="H43" s="386">
        <v>36</v>
      </c>
      <c r="I43" s="386">
        <v>33</v>
      </c>
      <c r="J43" s="32"/>
      <c r="K43" s="172"/>
    </row>
    <row r="44" spans="2:11" ht="15" thickTop="1" thickBot="1">
      <c r="B44" s="263" t="s">
        <v>351</v>
      </c>
      <c r="C44" s="386">
        <v>161</v>
      </c>
      <c r="D44" s="386">
        <v>5</v>
      </c>
      <c r="E44" s="386">
        <v>73</v>
      </c>
      <c r="F44" s="386">
        <v>37</v>
      </c>
      <c r="G44" s="386">
        <v>20</v>
      </c>
      <c r="H44" s="386">
        <v>17</v>
      </c>
      <c r="I44" s="386">
        <v>9</v>
      </c>
      <c r="J44" s="32"/>
      <c r="K44" s="172"/>
    </row>
    <row r="45" spans="2:11" ht="15" thickTop="1" thickBot="1">
      <c r="B45" s="263" t="s">
        <v>352</v>
      </c>
      <c r="C45" s="386">
        <v>381</v>
      </c>
      <c r="D45" s="386">
        <v>6</v>
      </c>
      <c r="E45" s="386">
        <v>39</v>
      </c>
      <c r="F45" s="386">
        <v>29</v>
      </c>
      <c r="G45" s="386">
        <v>66</v>
      </c>
      <c r="H45" s="386">
        <v>176</v>
      </c>
      <c r="I45" s="386">
        <v>65</v>
      </c>
      <c r="J45" s="32"/>
      <c r="K45" s="172"/>
    </row>
    <row r="46" spans="2:11" ht="15" thickTop="1" thickBot="1">
      <c r="B46" s="263" t="s">
        <v>353</v>
      </c>
      <c r="C46" s="386">
        <v>53</v>
      </c>
      <c r="D46" s="386">
        <v>3</v>
      </c>
      <c r="E46" s="386">
        <v>42</v>
      </c>
      <c r="F46" s="386">
        <v>2</v>
      </c>
      <c r="G46" s="386">
        <v>3</v>
      </c>
      <c r="H46" s="386">
        <v>2</v>
      </c>
      <c r="I46" s="386">
        <v>1</v>
      </c>
      <c r="J46" s="32"/>
      <c r="K46" s="172"/>
    </row>
    <row r="47" spans="2:11" ht="15" thickTop="1" thickBot="1">
      <c r="B47" s="263" t="s">
        <v>354</v>
      </c>
      <c r="C47" s="386">
        <v>461</v>
      </c>
      <c r="D47" s="386">
        <v>12</v>
      </c>
      <c r="E47" s="386">
        <v>375</v>
      </c>
      <c r="F47" s="386">
        <v>41</v>
      </c>
      <c r="G47" s="386">
        <v>25</v>
      </c>
      <c r="H47" s="386">
        <v>2</v>
      </c>
      <c r="I47" s="386">
        <v>6</v>
      </c>
      <c r="J47" s="32"/>
      <c r="K47" s="172"/>
    </row>
    <row r="48" spans="2:11" ht="15" thickTop="1" thickBot="1">
      <c r="B48" s="263" t="s">
        <v>355</v>
      </c>
      <c r="C48" s="386">
        <v>76</v>
      </c>
      <c r="D48" s="386">
        <v>6</v>
      </c>
      <c r="E48" s="386">
        <v>50</v>
      </c>
      <c r="F48" s="386">
        <v>10</v>
      </c>
      <c r="G48" s="386">
        <v>6</v>
      </c>
      <c r="H48" s="386">
        <v>2</v>
      </c>
      <c r="I48" s="386">
        <v>2</v>
      </c>
      <c r="J48" s="32"/>
      <c r="K48" s="172"/>
    </row>
    <row r="49" spans="2:11" ht="15" thickTop="1" thickBot="1">
      <c r="B49" s="263" t="s">
        <v>411</v>
      </c>
      <c r="C49" s="386">
        <v>110</v>
      </c>
      <c r="D49" s="386">
        <v>3</v>
      </c>
      <c r="E49" s="386">
        <v>56</v>
      </c>
      <c r="F49" s="386">
        <v>21</v>
      </c>
      <c r="G49" s="386">
        <v>18</v>
      </c>
      <c r="H49" s="386">
        <v>7</v>
      </c>
      <c r="I49" s="386">
        <v>5</v>
      </c>
      <c r="J49" s="32"/>
      <c r="K49" s="172"/>
    </row>
    <row r="50" spans="2:11" ht="15" thickTop="1" thickBot="1">
      <c r="B50" s="263" t="s">
        <v>357</v>
      </c>
      <c r="C50" s="386">
        <v>184</v>
      </c>
      <c r="D50" s="386">
        <v>1</v>
      </c>
      <c r="E50" s="386">
        <v>30</v>
      </c>
      <c r="F50" s="386">
        <v>28</v>
      </c>
      <c r="G50" s="386">
        <v>97</v>
      </c>
      <c r="H50" s="386">
        <v>16</v>
      </c>
      <c r="I50" s="386">
        <v>12</v>
      </c>
      <c r="J50" s="32"/>
      <c r="K50" s="172"/>
    </row>
    <row r="51" spans="2:11" ht="15" thickTop="1" thickBot="1">
      <c r="B51" s="263" t="s">
        <v>358</v>
      </c>
      <c r="C51" s="386">
        <v>153</v>
      </c>
      <c r="D51" s="386">
        <v>2</v>
      </c>
      <c r="E51" s="386">
        <v>28</v>
      </c>
      <c r="F51" s="386">
        <v>44</v>
      </c>
      <c r="G51" s="386">
        <v>18</v>
      </c>
      <c r="H51" s="386">
        <v>21</v>
      </c>
      <c r="I51" s="386">
        <v>40</v>
      </c>
      <c r="J51" s="32"/>
      <c r="K51" s="172"/>
    </row>
    <row r="52" spans="2:11" ht="15" thickTop="1" thickBot="1">
      <c r="B52" s="263" t="s">
        <v>359</v>
      </c>
      <c r="C52" s="386">
        <v>87</v>
      </c>
      <c r="D52" s="386">
        <v>0</v>
      </c>
      <c r="E52" s="386">
        <v>26</v>
      </c>
      <c r="F52" s="386">
        <v>19</v>
      </c>
      <c r="G52" s="386">
        <v>18</v>
      </c>
      <c r="H52" s="386">
        <v>12</v>
      </c>
      <c r="I52" s="386">
        <v>12</v>
      </c>
      <c r="J52" s="32"/>
      <c r="K52" s="172"/>
    </row>
    <row r="53" spans="2:11" ht="15" thickTop="1" thickBot="1">
      <c r="B53" s="263" t="s">
        <v>360</v>
      </c>
      <c r="C53" s="386">
        <v>134</v>
      </c>
      <c r="D53" s="386">
        <v>1</v>
      </c>
      <c r="E53" s="386">
        <v>20</v>
      </c>
      <c r="F53" s="386">
        <v>18</v>
      </c>
      <c r="G53" s="386">
        <v>37</v>
      </c>
      <c r="H53" s="386">
        <v>35</v>
      </c>
      <c r="I53" s="386">
        <v>23</v>
      </c>
      <c r="J53" s="32"/>
      <c r="K53" s="172"/>
    </row>
    <row r="54" spans="2:11" ht="15" thickTop="1" thickBot="1">
      <c r="B54" s="263" t="s">
        <v>361</v>
      </c>
      <c r="C54" s="386">
        <v>930</v>
      </c>
      <c r="D54" s="386">
        <v>1</v>
      </c>
      <c r="E54" s="386">
        <v>27</v>
      </c>
      <c r="F54" s="386">
        <v>868</v>
      </c>
      <c r="G54" s="386">
        <v>17</v>
      </c>
      <c r="H54" s="386">
        <v>10</v>
      </c>
      <c r="I54" s="386">
        <v>7</v>
      </c>
      <c r="J54" s="32"/>
      <c r="K54" s="172"/>
    </row>
    <row r="55" spans="2:11" ht="15" thickTop="1" thickBot="1">
      <c r="B55" s="263" t="s">
        <v>362</v>
      </c>
      <c r="C55" s="386">
        <v>196</v>
      </c>
      <c r="D55" s="386">
        <v>3</v>
      </c>
      <c r="E55" s="386">
        <v>68</v>
      </c>
      <c r="F55" s="386">
        <v>27</v>
      </c>
      <c r="G55" s="386">
        <v>36</v>
      </c>
      <c r="H55" s="386">
        <v>27</v>
      </c>
      <c r="I55" s="386">
        <v>35</v>
      </c>
      <c r="J55" s="32"/>
      <c r="K55" s="172"/>
    </row>
    <row r="56" spans="2:11" ht="15" thickTop="1" thickBot="1">
      <c r="B56" s="263" t="s">
        <v>363</v>
      </c>
      <c r="C56" s="386">
        <v>71</v>
      </c>
      <c r="D56" s="386">
        <v>0</v>
      </c>
      <c r="E56" s="386">
        <v>18</v>
      </c>
      <c r="F56" s="386">
        <v>17</v>
      </c>
      <c r="G56" s="386">
        <v>14</v>
      </c>
      <c r="H56" s="386">
        <v>9</v>
      </c>
      <c r="I56" s="386">
        <v>13</v>
      </c>
      <c r="J56" s="32"/>
      <c r="K56" s="172"/>
    </row>
    <row r="57" spans="2:11" ht="15" thickTop="1" thickBot="1">
      <c r="B57" s="263" t="s">
        <v>364</v>
      </c>
      <c r="C57" s="386">
        <v>95</v>
      </c>
      <c r="D57" s="386">
        <v>1</v>
      </c>
      <c r="E57" s="386">
        <v>32</v>
      </c>
      <c r="F57" s="386">
        <v>32</v>
      </c>
      <c r="G57" s="386">
        <v>13</v>
      </c>
      <c r="H57" s="386">
        <v>5</v>
      </c>
      <c r="I57" s="386">
        <v>12</v>
      </c>
      <c r="J57" s="32"/>
      <c r="K57" s="172"/>
    </row>
    <row r="58" spans="2:11" ht="15" thickTop="1" thickBot="1">
      <c r="B58" s="263" t="s">
        <v>365</v>
      </c>
      <c r="C58" s="386">
        <v>38</v>
      </c>
      <c r="D58" s="386">
        <v>0</v>
      </c>
      <c r="E58" s="386">
        <v>1</v>
      </c>
      <c r="F58" s="386">
        <v>7</v>
      </c>
      <c r="G58" s="386">
        <v>13</v>
      </c>
      <c r="H58" s="386">
        <v>10</v>
      </c>
      <c r="I58" s="386">
        <v>7</v>
      </c>
      <c r="J58" s="32"/>
      <c r="K58" s="172"/>
    </row>
    <row r="59" spans="2:11" ht="15" thickTop="1" thickBot="1">
      <c r="B59" s="263" t="s">
        <v>366</v>
      </c>
      <c r="C59" s="386">
        <v>87</v>
      </c>
      <c r="D59" s="386">
        <v>3</v>
      </c>
      <c r="E59" s="386">
        <v>27</v>
      </c>
      <c r="F59" s="386">
        <v>8</v>
      </c>
      <c r="G59" s="386">
        <v>46</v>
      </c>
      <c r="H59" s="386">
        <v>2</v>
      </c>
      <c r="I59" s="386">
        <v>1</v>
      </c>
      <c r="J59" s="32"/>
      <c r="K59" s="172"/>
    </row>
    <row r="60" spans="2:11" ht="15" thickTop="1" thickBot="1">
      <c r="B60" s="263" t="s">
        <v>367</v>
      </c>
      <c r="C60" s="386">
        <v>474</v>
      </c>
      <c r="D60" s="386">
        <v>7</v>
      </c>
      <c r="E60" s="386">
        <v>424</v>
      </c>
      <c r="F60" s="386">
        <v>23</v>
      </c>
      <c r="G60" s="386">
        <v>15</v>
      </c>
      <c r="H60" s="386">
        <v>4</v>
      </c>
      <c r="I60" s="386">
        <v>1</v>
      </c>
      <c r="J60" s="32"/>
      <c r="K60" s="172"/>
    </row>
    <row r="61" spans="2:11" ht="15" thickTop="1" thickBot="1">
      <c r="B61" s="263" t="s">
        <v>368</v>
      </c>
      <c r="C61" s="386">
        <v>314</v>
      </c>
      <c r="D61" s="386">
        <v>20</v>
      </c>
      <c r="E61" s="386">
        <v>159</v>
      </c>
      <c r="F61" s="386">
        <v>51</v>
      </c>
      <c r="G61" s="386">
        <v>30</v>
      </c>
      <c r="H61" s="386">
        <v>20</v>
      </c>
      <c r="I61" s="386">
        <v>34</v>
      </c>
      <c r="J61" s="32"/>
      <c r="K61" s="172"/>
    </row>
    <row r="62" spans="2:11" ht="15" thickTop="1" thickBot="1">
      <c r="B62" s="263" t="s">
        <v>369</v>
      </c>
      <c r="C62" s="386">
        <v>846</v>
      </c>
      <c r="D62" s="386">
        <v>29</v>
      </c>
      <c r="E62" s="386">
        <v>310</v>
      </c>
      <c r="F62" s="386">
        <v>68</v>
      </c>
      <c r="G62" s="386">
        <v>199</v>
      </c>
      <c r="H62" s="386">
        <v>70</v>
      </c>
      <c r="I62" s="386">
        <v>170</v>
      </c>
      <c r="J62" s="32"/>
      <c r="K62" s="172"/>
    </row>
    <row r="63" spans="2:11" ht="15" thickTop="1" thickBot="1">
      <c r="B63" s="263" t="s">
        <v>370</v>
      </c>
      <c r="C63" s="386">
        <v>1468</v>
      </c>
      <c r="D63" s="386">
        <v>100</v>
      </c>
      <c r="E63" s="386">
        <v>433</v>
      </c>
      <c r="F63" s="386">
        <v>240</v>
      </c>
      <c r="G63" s="386">
        <v>176</v>
      </c>
      <c r="H63" s="386">
        <v>132</v>
      </c>
      <c r="I63" s="386">
        <v>387</v>
      </c>
      <c r="J63" s="32"/>
      <c r="K63" s="172"/>
    </row>
    <row r="64" spans="2:11" ht="15" thickTop="1" thickBot="1">
      <c r="B64" s="263" t="s">
        <v>371</v>
      </c>
      <c r="C64" s="386">
        <v>131</v>
      </c>
      <c r="D64" s="386">
        <v>11</v>
      </c>
      <c r="E64" s="386">
        <v>98</v>
      </c>
      <c r="F64" s="386">
        <v>15</v>
      </c>
      <c r="G64" s="386">
        <v>3</v>
      </c>
      <c r="H64" s="386">
        <v>3</v>
      </c>
      <c r="I64" s="386">
        <v>1</v>
      </c>
      <c r="J64" s="32"/>
      <c r="K64" s="172"/>
    </row>
    <row r="65" spans="2:11" ht="15" thickTop="1" thickBot="1">
      <c r="B65" s="263" t="s">
        <v>372</v>
      </c>
      <c r="C65" s="386">
        <v>571</v>
      </c>
      <c r="D65" s="386">
        <v>19</v>
      </c>
      <c r="E65" s="386">
        <v>288</v>
      </c>
      <c r="F65" s="386">
        <v>49</v>
      </c>
      <c r="G65" s="386">
        <v>64</v>
      </c>
      <c r="H65" s="386">
        <v>37</v>
      </c>
      <c r="I65" s="386">
        <v>114</v>
      </c>
      <c r="J65" s="32"/>
      <c r="K65" s="172"/>
    </row>
    <row r="66" spans="2:11" ht="15" thickTop="1" thickBot="1">
      <c r="B66" s="263" t="s">
        <v>373</v>
      </c>
      <c r="C66" s="386">
        <v>72</v>
      </c>
      <c r="D66" s="386">
        <v>0</v>
      </c>
      <c r="E66" s="386">
        <v>58</v>
      </c>
      <c r="F66" s="386">
        <v>7</v>
      </c>
      <c r="G66" s="386">
        <v>3</v>
      </c>
      <c r="H66" s="386">
        <v>3</v>
      </c>
      <c r="I66" s="386">
        <v>1</v>
      </c>
      <c r="J66" s="32"/>
      <c r="K66" s="172"/>
    </row>
    <row r="67" spans="2:11" ht="15" thickTop="1" thickBot="1">
      <c r="B67" s="263" t="s">
        <v>374</v>
      </c>
      <c r="C67" s="386">
        <v>104</v>
      </c>
      <c r="D67" s="386">
        <v>2</v>
      </c>
      <c r="E67" s="386">
        <v>86</v>
      </c>
      <c r="F67" s="386">
        <v>7</v>
      </c>
      <c r="G67" s="386">
        <v>3</v>
      </c>
      <c r="H67" s="386">
        <v>3</v>
      </c>
      <c r="I67" s="386">
        <v>3</v>
      </c>
      <c r="J67" s="32"/>
      <c r="K67" s="172"/>
    </row>
    <row r="68" spans="2:11" ht="15" thickTop="1" thickBot="1">
      <c r="B68" s="263" t="s">
        <v>375</v>
      </c>
      <c r="C68" s="386">
        <v>167</v>
      </c>
      <c r="D68" s="386">
        <v>9</v>
      </c>
      <c r="E68" s="386">
        <v>64</v>
      </c>
      <c r="F68" s="386">
        <v>42</v>
      </c>
      <c r="G68" s="386">
        <v>25</v>
      </c>
      <c r="H68" s="386">
        <v>11</v>
      </c>
      <c r="I68" s="386">
        <v>16</v>
      </c>
      <c r="J68" s="32"/>
      <c r="K68" s="172"/>
    </row>
    <row r="69" spans="2:11" ht="15" thickTop="1" thickBot="1">
      <c r="B69" s="263" t="s">
        <v>376</v>
      </c>
      <c r="C69" s="386">
        <v>85</v>
      </c>
      <c r="D69" s="386">
        <v>10</v>
      </c>
      <c r="E69" s="386">
        <v>41</v>
      </c>
      <c r="F69" s="386">
        <v>6</v>
      </c>
      <c r="G69" s="386">
        <v>14</v>
      </c>
      <c r="H69" s="386">
        <v>7</v>
      </c>
      <c r="I69" s="386">
        <v>7</v>
      </c>
      <c r="J69" s="32"/>
      <c r="K69" s="172"/>
    </row>
    <row r="70" spans="2:11" ht="15" thickTop="1" thickBot="1">
      <c r="B70" s="263" t="s">
        <v>377</v>
      </c>
      <c r="C70" s="386">
        <v>142</v>
      </c>
      <c r="D70" s="386">
        <v>4</v>
      </c>
      <c r="E70" s="386">
        <v>108</v>
      </c>
      <c r="F70" s="386">
        <v>15</v>
      </c>
      <c r="G70" s="386">
        <v>4</v>
      </c>
      <c r="H70" s="386">
        <v>4</v>
      </c>
      <c r="I70" s="386">
        <v>7</v>
      </c>
      <c r="J70" s="32"/>
      <c r="K70" s="172"/>
    </row>
    <row r="71" spans="2:11" ht="15" thickTop="1" thickBot="1">
      <c r="B71" s="263" t="s">
        <v>378</v>
      </c>
      <c r="C71" s="386">
        <v>129</v>
      </c>
      <c r="D71" s="386">
        <v>5</v>
      </c>
      <c r="E71" s="386">
        <v>74</v>
      </c>
      <c r="F71" s="386">
        <v>10</v>
      </c>
      <c r="G71" s="386">
        <v>11</v>
      </c>
      <c r="H71" s="386">
        <v>9</v>
      </c>
      <c r="I71" s="386">
        <v>20</v>
      </c>
      <c r="J71" s="32"/>
      <c r="K71" s="172"/>
    </row>
    <row r="72" spans="2:11" ht="15" thickTop="1" thickBot="1">
      <c r="B72" s="263" t="s">
        <v>379</v>
      </c>
      <c r="C72" s="386">
        <v>701</v>
      </c>
      <c r="D72" s="386">
        <v>47</v>
      </c>
      <c r="E72" s="386">
        <v>380</v>
      </c>
      <c r="F72" s="386">
        <v>75</v>
      </c>
      <c r="G72" s="386">
        <v>73</v>
      </c>
      <c r="H72" s="386">
        <v>46</v>
      </c>
      <c r="I72" s="386">
        <v>80</v>
      </c>
      <c r="J72" s="32"/>
      <c r="K72" s="172"/>
    </row>
    <row r="73" spans="2:11" ht="15" thickTop="1" thickBot="1">
      <c r="B73" s="263" t="s">
        <v>380</v>
      </c>
      <c r="C73" s="386">
        <v>154</v>
      </c>
      <c r="D73" s="386">
        <v>4</v>
      </c>
      <c r="E73" s="386">
        <v>92</v>
      </c>
      <c r="F73" s="386">
        <v>26</v>
      </c>
      <c r="G73" s="386">
        <v>17</v>
      </c>
      <c r="H73" s="386">
        <v>8</v>
      </c>
      <c r="I73" s="386">
        <v>7</v>
      </c>
      <c r="J73" s="32"/>
      <c r="K73" s="172"/>
    </row>
    <row r="74" spans="2:11" ht="15" thickTop="1" thickBot="1">
      <c r="B74" s="263" t="s">
        <v>381</v>
      </c>
      <c r="C74" s="386">
        <v>283</v>
      </c>
      <c r="D74" s="386">
        <v>1</v>
      </c>
      <c r="E74" s="386">
        <v>270</v>
      </c>
      <c r="F74" s="386">
        <v>6</v>
      </c>
      <c r="G74" s="386">
        <v>4</v>
      </c>
      <c r="H74" s="386">
        <v>0</v>
      </c>
      <c r="I74" s="386">
        <v>2</v>
      </c>
      <c r="J74" s="32"/>
      <c r="K74" s="172"/>
    </row>
    <row r="75" spans="2:11" ht="15" thickTop="1" thickBot="1">
      <c r="B75" s="263" t="s">
        <v>382</v>
      </c>
      <c r="C75" s="386">
        <v>64</v>
      </c>
      <c r="D75" s="386">
        <v>5</v>
      </c>
      <c r="E75" s="386">
        <v>45</v>
      </c>
      <c r="F75" s="386">
        <v>7</v>
      </c>
      <c r="G75" s="386">
        <v>4</v>
      </c>
      <c r="H75" s="386">
        <v>2</v>
      </c>
      <c r="I75" s="386">
        <v>1</v>
      </c>
      <c r="J75" s="32"/>
      <c r="K75" s="172"/>
    </row>
    <row r="76" spans="2:11" ht="15" thickTop="1" thickBot="1">
      <c r="B76" s="263" t="s">
        <v>412</v>
      </c>
      <c r="C76" s="386">
        <v>571</v>
      </c>
      <c r="D76" s="386">
        <v>25</v>
      </c>
      <c r="E76" s="386">
        <v>219</v>
      </c>
      <c r="F76" s="386">
        <v>55</v>
      </c>
      <c r="G76" s="386">
        <v>86</v>
      </c>
      <c r="H76" s="386">
        <v>63</v>
      </c>
      <c r="I76" s="386">
        <v>123</v>
      </c>
      <c r="J76" s="32"/>
      <c r="K76" s="172"/>
    </row>
    <row r="77" spans="2:11" ht="15" thickTop="1" thickBot="1">
      <c r="B77" s="263" t="s">
        <v>384</v>
      </c>
      <c r="C77" s="386">
        <v>244</v>
      </c>
      <c r="D77" s="386">
        <v>11</v>
      </c>
      <c r="E77" s="386">
        <v>61</v>
      </c>
      <c r="F77" s="386">
        <v>27</v>
      </c>
      <c r="G77" s="386">
        <v>31</v>
      </c>
      <c r="H77" s="386">
        <v>28</v>
      </c>
      <c r="I77" s="386">
        <v>86</v>
      </c>
      <c r="J77" s="32"/>
      <c r="K77" s="172"/>
    </row>
    <row r="78" spans="2:11" ht="15" thickTop="1" thickBot="1">
      <c r="B78" s="263" t="s">
        <v>385</v>
      </c>
      <c r="C78" s="386">
        <v>387</v>
      </c>
      <c r="D78" s="386">
        <v>12</v>
      </c>
      <c r="E78" s="386">
        <v>287</v>
      </c>
      <c r="F78" s="386">
        <v>31</v>
      </c>
      <c r="G78" s="386">
        <v>22</v>
      </c>
      <c r="H78" s="386">
        <v>13</v>
      </c>
      <c r="I78" s="386">
        <v>22</v>
      </c>
      <c r="J78" s="32"/>
      <c r="K78" s="172"/>
    </row>
    <row r="79" spans="2:11" ht="15" thickTop="1" thickBot="1">
      <c r="B79" s="263" t="s">
        <v>386</v>
      </c>
      <c r="C79" s="386">
        <v>317</v>
      </c>
      <c r="D79" s="386">
        <v>7</v>
      </c>
      <c r="E79" s="386">
        <v>276</v>
      </c>
      <c r="F79" s="386">
        <v>12</v>
      </c>
      <c r="G79" s="386">
        <v>10</v>
      </c>
      <c r="H79" s="386">
        <v>5</v>
      </c>
      <c r="I79" s="386">
        <v>7</v>
      </c>
      <c r="J79" s="32"/>
      <c r="K79" s="172"/>
    </row>
    <row r="80" spans="2:11" ht="15" thickTop="1" thickBot="1">
      <c r="B80" s="263" t="s">
        <v>413</v>
      </c>
      <c r="C80" s="386">
        <v>187</v>
      </c>
      <c r="D80" s="386">
        <v>8</v>
      </c>
      <c r="E80" s="386">
        <v>100</v>
      </c>
      <c r="F80" s="386">
        <v>33</v>
      </c>
      <c r="G80" s="386">
        <v>24</v>
      </c>
      <c r="H80" s="386">
        <v>11</v>
      </c>
      <c r="I80" s="386">
        <v>11</v>
      </c>
      <c r="J80" s="32"/>
      <c r="K80" s="172"/>
    </row>
    <row r="81" spans="2:11" ht="15" thickTop="1" thickBot="1">
      <c r="B81" s="263" t="s">
        <v>388</v>
      </c>
      <c r="C81" s="386">
        <v>234</v>
      </c>
      <c r="D81" s="386">
        <v>5</v>
      </c>
      <c r="E81" s="386">
        <v>212</v>
      </c>
      <c r="F81" s="386">
        <v>13</v>
      </c>
      <c r="G81" s="386">
        <v>3</v>
      </c>
      <c r="H81" s="386">
        <v>1</v>
      </c>
      <c r="I81" s="386">
        <v>0</v>
      </c>
      <c r="J81" s="32"/>
      <c r="K81" s="172"/>
    </row>
    <row r="82" spans="2:11" ht="15" thickTop="1" thickBot="1">
      <c r="B82" s="263" t="s">
        <v>389</v>
      </c>
      <c r="C82" s="386">
        <v>611</v>
      </c>
      <c r="D82" s="386">
        <v>9</v>
      </c>
      <c r="E82" s="386">
        <v>81</v>
      </c>
      <c r="F82" s="386">
        <v>45</v>
      </c>
      <c r="G82" s="386">
        <v>294</v>
      </c>
      <c r="H82" s="386">
        <v>112</v>
      </c>
      <c r="I82" s="386">
        <v>70</v>
      </c>
      <c r="J82" s="32"/>
      <c r="K82" s="172"/>
    </row>
    <row r="83" spans="2:11" ht="15" thickTop="1" thickBot="1">
      <c r="B83" s="263" t="s">
        <v>390</v>
      </c>
      <c r="C83" s="386">
        <v>237</v>
      </c>
      <c r="D83" s="386">
        <v>1</v>
      </c>
      <c r="E83" s="386">
        <v>220</v>
      </c>
      <c r="F83" s="386">
        <v>4</v>
      </c>
      <c r="G83" s="386">
        <v>9</v>
      </c>
      <c r="H83" s="386">
        <v>1</v>
      </c>
      <c r="I83" s="386">
        <v>2</v>
      </c>
      <c r="J83" s="32"/>
      <c r="K83" s="172"/>
    </row>
    <row r="84" spans="2:11" ht="15" thickTop="1" thickBot="1">
      <c r="B84" s="263" t="s">
        <v>391</v>
      </c>
      <c r="C84" s="386">
        <v>1000</v>
      </c>
      <c r="D84" s="386">
        <v>39</v>
      </c>
      <c r="E84" s="386">
        <v>845</v>
      </c>
      <c r="F84" s="386">
        <v>59</v>
      </c>
      <c r="G84" s="386">
        <v>33</v>
      </c>
      <c r="H84" s="386">
        <v>17</v>
      </c>
      <c r="I84" s="386">
        <v>7</v>
      </c>
      <c r="J84" s="32"/>
      <c r="K84" s="172"/>
    </row>
    <row r="85" spans="2:11" ht="15" thickTop="1" thickBot="1">
      <c r="B85" s="263" t="s">
        <v>392</v>
      </c>
      <c r="C85" s="386">
        <v>238</v>
      </c>
      <c r="D85" s="386">
        <v>2</v>
      </c>
      <c r="E85" s="386">
        <v>216</v>
      </c>
      <c r="F85" s="386">
        <v>11</v>
      </c>
      <c r="G85" s="386">
        <v>5</v>
      </c>
      <c r="H85" s="386">
        <v>1</v>
      </c>
      <c r="I85" s="386">
        <v>3</v>
      </c>
      <c r="K85" s="32"/>
    </row>
    <row r="86" spans="2:11" ht="15" thickTop="1" thickBot="1">
      <c r="B86" s="263" t="s">
        <v>393</v>
      </c>
      <c r="C86" s="386">
        <v>387</v>
      </c>
      <c r="D86" s="386">
        <v>15</v>
      </c>
      <c r="E86" s="386">
        <v>226</v>
      </c>
      <c r="F86" s="386">
        <v>61</v>
      </c>
      <c r="G86" s="386">
        <v>42</v>
      </c>
      <c r="H86" s="386">
        <v>27</v>
      </c>
      <c r="I86" s="386">
        <v>16</v>
      </c>
      <c r="J86" s="32"/>
      <c r="K86" s="32"/>
    </row>
    <row r="87" spans="2:11" ht="15" thickTop="1" thickBot="1">
      <c r="B87" s="263" t="s">
        <v>394</v>
      </c>
      <c r="C87" s="386">
        <v>165</v>
      </c>
      <c r="D87" s="386">
        <v>2</v>
      </c>
      <c r="E87" s="386">
        <v>151</v>
      </c>
      <c r="F87" s="386">
        <v>6</v>
      </c>
      <c r="G87" s="386">
        <v>3</v>
      </c>
      <c r="H87" s="386">
        <v>2</v>
      </c>
      <c r="I87" s="386">
        <v>1</v>
      </c>
      <c r="K87" s="32"/>
    </row>
    <row r="88" spans="2:11" ht="15" thickTop="1" thickBot="1">
      <c r="B88" s="263" t="s">
        <v>395</v>
      </c>
      <c r="C88" s="386">
        <v>281</v>
      </c>
      <c r="D88" s="386">
        <v>16</v>
      </c>
      <c r="E88" s="386">
        <v>255</v>
      </c>
      <c r="F88" s="386">
        <v>7</v>
      </c>
      <c r="G88" s="386">
        <v>2</v>
      </c>
      <c r="H88" s="386">
        <v>1</v>
      </c>
      <c r="I88" s="386">
        <v>0</v>
      </c>
      <c r="K88" s="32"/>
    </row>
    <row r="89" spans="2:11" ht="15" thickTop="1" thickBot="1">
      <c r="B89" s="264"/>
      <c r="C89" s="264"/>
      <c r="D89" s="240"/>
      <c r="E89" s="240"/>
      <c r="F89" s="240"/>
      <c r="G89" s="240"/>
      <c r="H89" s="240"/>
      <c r="I89" s="240"/>
      <c r="K89" s="32"/>
    </row>
    <row r="90" spans="2:11" ht="15" thickTop="1" thickBot="1">
      <c r="B90" s="461" t="s">
        <v>986</v>
      </c>
      <c r="C90" s="462"/>
      <c r="D90" s="462"/>
      <c r="E90" s="462"/>
      <c r="F90" s="462"/>
      <c r="G90" s="462"/>
      <c r="H90" s="462"/>
      <c r="I90" s="475"/>
    </row>
    <row r="91" spans="2:11" ht="14.4" thickTop="1">
      <c r="B91" s="33"/>
      <c r="C91" s="33"/>
      <c r="D91" s="33"/>
      <c r="E91" s="33"/>
      <c r="F91" s="33"/>
      <c r="G91" s="33"/>
      <c r="H91" s="33"/>
      <c r="I91" s="33"/>
    </row>
    <row r="92" spans="2:11" ht="12.75" customHeight="1">
      <c r="B92" s="33"/>
      <c r="C92" s="33"/>
      <c r="D92" s="33"/>
      <c r="E92" s="33"/>
      <c r="F92" s="33"/>
      <c r="G92" s="33"/>
      <c r="H92" s="33"/>
      <c r="I92" s="33"/>
    </row>
    <row r="93" spans="2:11" ht="12.75" customHeight="1"/>
    <row r="94" spans="2:11" ht="12.75" customHeight="1"/>
    <row r="96" spans="2:11">
      <c r="E96" s="34"/>
      <c r="F96" s="34"/>
      <c r="G96" s="34"/>
      <c r="H96" s="34"/>
      <c r="I96" s="34"/>
    </row>
    <row r="97" spans="5:9">
      <c r="E97" s="34"/>
      <c r="F97" s="34"/>
      <c r="G97" s="34"/>
      <c r="H97" s="34"/>
      <c r="I97" s="34"/>
    </row>
    <row r="98" spans="5:9">
      <c r="E98" s="34"/>
      <c r="F98" s="34"/>
      <c r="G98" s="34"/>
      <c r="H98" s="34"/>
      <c r="I98" s="34"/>
    </row>
    <row r="99" spans="5:9">
      <c r="E99" s="34"/>
      <c r="F99" s="34"/>
      <c r="G99" s="34"/>
      <c r="H99" s="34"/>
      <c r="I99" s="34"/>
    </row>
    <row r="100" spans="5:9">
      <c r="E100" s="34"/>
      <c r="F100" s="34"/>
      <c r="G100" s="34"/>
      <c r="H100" s="34"/>
      <c r="I100" s="34"/>
    </row>
    <row r="101" spans="5:9">
      <c r="E101" s="34"/>
      <c r="F101" s="34"/>
      <c r="G101" s="34"/>
      <c r="H101" s="34"/>
      <c r="I101" s="34"/>
    </row>
    <row r="102" spans="5:9">
      <c r="E102" s="34"/>
      <c r="F102" s="34"/>
      <c r="G102" s="34"/>
      <c r="H102" s="34"/>
      <c r="I102" s="34"/>
    </row>
    <row r="103" spans="5:9">
      <c r="E103" s="34"/>
      <c r="F103" s="34"/>
      <c r="G103" s="34"/>
      <c r="H103" s="34"/>
      <c r="I103" s="34"/>
    </row>
    <row r="104" spans="5:9">
      <c r="E104" s="34"/>
      <c r="F104" s="34"/>
      <c r="G104" s="34"/>
      <c r="H104" s="34"/>
      <c r="I104" s="34"/>
    </row>
    <row r="105" spans="5:9">
      <c r="E105" s="34"/>
      <c r="F105" s="34"/>
      <c r="G105" s="34"/>
      <c r="H105" s="34"/>
      <c r="I105" s="34"/>
    </row>
    <row r="106" spans="5:9">
      <c r="E106" s="34"/>
      <c r="F106" s="34"/>
      <c r="G106" s="34"/>
      <c r="H106" s="34"/>
      <c r="I106" s="34"/>
    </row>
    <row r="107" spans="5:9">
      <c r="E107" s="34"/>
      <c r="F107" s="34"/>
      <c r="G107" s="34"/>
      <c r="H107" s="34"/>
      <c r="I107" s="34"/>
    </row>
    <row r="108" spans="5:9">
      <c r="E108" s="34"/>
      <c r="F108" s="34"/>
      <c r="G108" s="34"/>
      <c r="H108" s="34"/>
      <c r="I108" s="34"/>
    </row>
    <row r="109" spans="5:9">
      <c r="E109" s="34"/>
      <c r="F109" s="34"/>
      <c r="G109" s="34"/>
      <c r="H109" s="34"/>
      <c r="I109" s="34"/>
    </row>
    <row r="110" spans="5:9">
      <c r="E110" s="34"/>
      <c r="F110" s="34"/>
      <c r="G110" s="34"/>
      <c r="H110" s="34"/>
      <c r="I110" s="34"/>
    </row>
    <row r="111" spans="5:9">
      <c r="E111" s="34"/>
      <c r="F111" s="34"/>
      <c r="G111" s="34"/>
      <c r="H111" s="34"/>
      <c r="I111" s="34"/>
    </row>
  </sheetData>
  <mergeCells count="5">
    <mergeCell ref="B2:I2"/>
    <mergeCell ref="B3:I3"/>
    <mergeCell ref="B90:I90"/>
    <mergeCell ref="B4:B5"/>
    <mergeCell ref="C4:I4"/>
  </mergeCells>
  <hyperlinks>
    <hyperlink ref="B3:I3" location="'Capitulo 2'!B19" display="Número de obras residenciales (viviendas y apartamentos), por grupos de área y según cantón. 2018." xr:uid="{00000000-0004-0000-08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68</vt:i4>
      </vt:variant>
      <vt:variant>
        <vt:lpstr>Rangos con nombre</vt:lpstr>
      </vt:variant>
      <vt:variant>
        <vt:i4>21</vt:i4>
      </vt:variant>
    </vt:vector>
  </HeadingPairs>
  <TitlesOfParts>
    <vt:vector baseType="lpstr" size="89">
      <vt:lpstr>Compendio de Vivienda 2024</vt:lpstr>
      <vt:lpstr>Capitulo 1</vt:lpstr>
      <vt:lpstr>c1 g1</vt:lpstr>
      <vt:lpstr>c2 g2</vt:lpstr>
      <vt:lpstr>c3 g3</vt:lpstr>
      <vt:lpstr>c4g4</vt:lpstr>
      <vt:lpstr>c5</vt:lpstr>
      <vt:lpstr>Capitulo 2</vt:lpstr>
      <vt:lpstr>c6g5</vt:lpstr>
      <vt:lpstr>c7</vt:lpstr>
      <vt:lpstr>c8</vt:lpstr>
      <vt:lpstr>c9</vt:lpstr>
      <vt:lpstr>c10g6</vt:lpstr>
      <vt:lpstr>c11</vt:lpstr>
      <vt:lpstr>Capitulo 3</vt:lpstr>
      <vt:lpstr>c12 g7</vt:lpstr>
      <vt:lpstr>c13</vt:lpstr>
      <vt:lpstr>c14</vt:lpstr>
      <vt:lpstr>c15</vt:lpstr>
      <vt:lpstr>c16g8</vt:lpstr>
      <vt:lpstr>c17g9</vt:lpstr>
      <vt:lpstr>c18</vt:lpstr>
      <vt:lpstr>c19g10</vt:lpstr>
      <vt:lpstr>c20</vt:lpstr>
      <vt:lpstr>c21</vt:lpstr>
      <vt:lpstr>c22g11</vt:lpstr>
      <vt:lpstr>c23</vt:lpstr>
      <vt:lpstr>c24</vt:lpstr>
      <vt:lpstr>c25</vt:lpstr>
      <vt:lpstr>c26</vt:lpstr>
      <vt:lpstr>c27</vt:lpstr>
      <vt:lpstr>c28</vt:lpstr>
      <vt:lpstr>c29g12</vt:lpstr>
      <vt:lpstr>c30g13</vt:lpstr>
      <vt:lpstr>Capitulo 4</vt:lpstr>
      <vt:lpstr>c31 g14</vt:lpstr>
      <vt:lpstr>c32g15</vt:lpstr>
      <vt:lpstr>c33g16</vt:lpstr>
      <vt:lpstr>c34g17</vt:lpstr>
      <vt:lpstr>c35g18</vt:lpstr>
      <vt:lpstr>c36</vt:lpstr>
      <vt:lpstr>c37g19</vt:lpstr>
      <vt:lpstr>c38</vt:lpstr>
      <vt:lpstr>c39</vt:lpstr>
      <vt:lpstr>c40</vt:lpstr>
      <vt:lpstr>c41</vt:lpstr>
      <vt:lpstr>c42</vt:lpstr>
      <vt:lpstr>c43</vt:lpstr>
      <vt:lpstr>c44</vt:lpstr>
      <vt:lpstr>c45</vt:lpstr>
      <vt:lpstr>c46g20</vt:lpstr>
      <vt:lpstr>c47g21</vt:lpstr>
      <vt:lpstr>c48</vt:lpstr>
      <vt:lpstr>c49</vt:lpstr>
      <vt:lpstr>c50</vt:lpstr>
      <vt:lpstr>c51</vt:lpstr>
      <vt:lpstr>c52</vt:lpstr>
      <vt:lpstr>c53</vt:lpstr>
      <vt:lpstr>c54</vt:lpstr>
      <vt:lpstr>Capitulo 5</vt:lpstr>
      <vt:lpstr>c55g22</vt:lpstr>
      <vt:lpstr>c56</vt:lpstr>
      <vt:lpstr>c57</vt:lpstr>
      <vt:lpstr>c58</vt:lpstr>
      <vt:lpstr>c59g23</vt:lpstr>
      <vt:lpstr>c60g24</vt:lpstr>
      <vt:lpstr>c61g25</vt:lpstr>
      <vt:lpstr>c62</vt:lpstr>
      <vt:lpstr>'c1 g1'!Área_de_impresión</vt:lpstr>
      <vt:lpstr>'c10g6'!Área_de_impresión</vt:lpstr>
      <vt:lpstr>'c11'!Área_de_impresión</vt:lpstr>
      <vt:lpstr>'c12 g7'!Área_de_impresión</vt:lpstr>
      <vt:lpstr>'c13'!Área_de_impresión</vt:lpstr>
      <vt:lpstr>'c16g8'!Área_de_impresión</vt:lpstr>
      <vt:lpstr>'c19g10'!Área_de_impresión</vt:lpstr>
      <vt:lpstr>'c2 g2'!Área_de_impresión</vt:lpstr>
      <vt:lpstr>'c20'!Área_de_impresión</vt:lpstr>
      <vt:lpstr>'c22g11'!Área_de_impresión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'c5'!Área_de_impresión</vt:lpstr>
      <vt:lpstr>'c6g5'!Área_de_impresión</vt:lpstr>
      <vt:lpstr>'c7'!Área_de_impresión</vt:lpstr>
      <vt:lpstr>'c8'!Área_de_impresión</vt:lpstr>
      <vt:lpstr>'c9'!Área_de_impresión</vt:lpstr>
      <vt:lpstr>Total_de_viviendas_por_región_y_zona__según_calificación_de_la_vivienda._2024.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