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niel\Desktop\MIVAH\"/>
    </mc:Choice>
  </mc:AlternateContent>
  <bookViews>
    <workbookView xWindow="0" yWindow="0" windowWidth="28800" windowHeight="10935" tabRatio="703" activeTab="5"/>
  </bookViews>
  <sheets>
    <sheet name="Flujo" sheetId="1" r:id="rId1"/>
    <sheet name="Costos" sheetId="6" r:id="rId2"/>
    <sheet name="Ventas" sheetId="2" r:id="rId3"/>
    <sheet name="Financiamiento" sheetId="3" r:id="rId4"/>
    <sheet name="Supuestos" sheetId="5" r:id="rId5"/>
    <sheet name="Resumen" sheetId="7" r:id="rId6"/>
  </sheets>
  <externalReferences>
    <externalReference r:id="rId7"/>
    <externalReference r:id="rId8"/>
  </externalReferences>
  <definedNames>
    <definedName name="_xlnm.Print_Area" localSheetId="0">Flujo!$B$3:$T$67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6" l="1"/>
  <c r="H11" i="6" l="1"/>
  <c r="J28" i="1" l="1"/>
  <c r="O37" i="1"/>
  <c r="P37" i="1"/>
  <c r="Q37" i="1"/>
  <c r="R37" i="1"/>
  <c r="S37" i="1"/>
  <c r="N37" i="1"/>
  <c r="Q38" i="1"/>
  <c r="R38" i="1"/>
  <c r="S38" i="1"/>
  <c r="P41" i="1"/>
  <c r="Q41" i="1"/>
  <c r="R41" i="1"/>
  <c r="S41" i="1"/>
  <c r="T41" i="1"/>
  <c r="O41" i="1"/>
  <c r="S44" i="1"/>
  <c r="B8" i="2"/>
  <c r="C31" i="1"/>
  <c r="C30" i="1"/>
  <c r="M30" i="1" s="1"/>
  <c r="N25" i="1"/>
  <c r="J25" i="1" s="1"/>
  <c r="H18" i="6"/>
  <c r="H20" i="6" s="1"/>
  <c r="H19" i="6"/>
  <c r="I19" i="6" s="1"/>
  <c r="I20" i="6" s="1"/>
  <c r="I17" i="6"/>
  <c r="I18" i="6" s="1"/>
  <c r="B9" i="2" s="1"/>
  <c r="H5" i="6"/>
  <c r="H6" i="6"/>
  <c r="I4" i="6"/>
  <c r="D6" i="6"/>
  <c r="B5" i="2" l="1"/>
  <c r="B6" i="2"/>
  <c r="Q25" i="1"/>
  <c r="H4" i="6"/>
  <c r="E6" i="2" l="1"/>
  <c r="G17" i="1" s="1"/>
  <c r="I6" i="2"/>
  <c r="K17" i="1" s="1"/>
  <c r="M6" i="2"/>
  <c r="O17" i="1" s="1"/>
  <c r="Q6" i="2"/>
  <c r="S17" i="1" s="1"/>
  <c r="C17" i="1"/>
  <c r="F6" i="2"/>
  <c r="H17" i="1" s="1"/>
  <c r="J6" i="2"/>
  <c r="L17" i="1" s="1"/>
  <c r="N6" i="2"/>
  <c r="P17" i="1" s="1"/>
  <c r="R6" i="2"/>
  <c r="T17" i="1" s="1"/>
  <c r="G6" i="2"/>
  <c r="I17" i="1" s="1"/>
  <c r="K6" i="2"/>
  <c r="M17" i="1" s="1"/>
  <c r="O6" i="2"/>
  <c r="Q17" i="1" s="1"/>
  <c r="C6" i="2"/>
  <c r="E17" i="1" s="1"/>
  <c r="D6" i="2"/>
  <c r="F17" i="1" s="1"/>
  <c r="H6" i="2"/>
  <c r="J17" i="1" s="1"/>
  <c r="L6" i="2"/>
  <c r="N17" i="1" s="1"/>
  <c r="P6" i="2"/>
  <c r="R17" i="1" s="1"/>
  <c r="E5" i="2"/>
  <c r="G16" i="1" s="1"/>
  <c r="G18" i="1" s="1"/>
  <c r="I5" i="2"/>
  <c r="K16" i="1" s="1"/>
  <c r="K18" i="1" s="1"/>
  <c r="M5" i="2"/>
  <c r="O16" i="1" s="1"/>
  <c r="O18" i="1" s="1"/>
  <c r="Q5" i="2"/>
  <c r="S16" i="1" s="1"/>
  <c r="F5" i="2"/>
  <c r="H16" i="1" s="1"/>
  <c r="J5" i="2"/>
  <c r="L16" i="1" s="1"/>
  <c r="N5" i="2"/>
  <c r="P16" i="1" s="1"/>
  <c r="P18" i="1" s="1"/>
  <c r="R5" i="2"/>
  <c r="T16" i="1" s="1"/>
  <c r="C16" i="1"/>
  <c r="G5" i="2"/>
  <c r="I16" i="1" s="1"/>
  <c r="I18" i="1" s="1"/>
  <c r="K5" i="2"/>
  <c r="M16" i="1" s="1"/>
  <c r="M18" i="1" s="1"/>
  <c r="O5" i="2"/>
  <c r="Q16" i="1" s="1"/>
  <c r="Q18" i="1" s="1"/>
  <c r="C5" i="2"/>
  <c r="E16" i="1" s="1"/>
  <c r="D5" i="2"/>
  <c r="F16" i="1" s="1"/>
  <c r="F18" i="1" s="1"/>
  <c r="H5" i="2"/>
  <c r="J16" i="1" s="1"/>
  <c r="J18" i="1" s="1"/>
  <c r="L5" i="2"/>
  <c r="N16" i="1" s="1"/>
  <c r="N18" i="1" s="1"/>
  <c r="P5" i="2"/>
  <c r="R16" i="1" s="1"/>
  <c r="R18" i="1" s="1"/>
  <c r="U30" i="1"/>
  <c r="V30" i="1" s="1"/>
  <c r="C21" i="1"/>
  <c r="D21" i="1" s="1"/>
  <c r="D48" i="1" s="1"/>
  <c r="U44" i="1"/>
  <c r="V44" i="1" s="1"/>
  <c r="I5" i="6"/>
  <c r="B25" i="7"/>
  <c r="B24" i="7"/>
  <c r="U22" i="1"/>
  <c r="V22" i="1" s="1"/>
  <c r="N47" i="1"/>
  <c r="L31" i="1"/>
  <c r="U31" i="1" s="1"/>
  <c r="V31" i="1" s="1"/>
  <c r="U28" i="1"/>
  <c r="V28" i="1" s="1"/>
  <c r="H29" i="1"/>
  <c r="U29" i="1" s="1"/>
  <c r="V29" i="1" s="1"/>
  <c r="E32" i="1"/>
  <c r="E36" i="1"/>
  <c r="E39" i="1"/>
  <c r="U39" i="1" s="1"/>
  <c r="V39" i="1" s="1"/>
  <c r="E50" i="1"/>
  <c r="F36" i="1"/>
  <c r="F50" i="1"/>
  <c r="G36" i="1"/>
  <c r="G50" i="1"/>
  <c r="H50" i="1"/>
  <c r="I50" i="1"/>
  <c r="J50" i="1"/>
  <c r="K50" i="1"/>
  <c r="L33" i="1"/>
  <c r="U33" i="1" s="1"/>
  <c r="V33" i="1" s="1"/>
  <c r="L50" i="1"/>
  <c r="M50" i="1"/>
  <c r="N32" i="1"/>
  <c r="O38" i="1"/>
  <c r="P38" i="1"/>
  <c r="I6" i="6"/>
  <c r="U45" i="1"/>
  <c r="V45" i="1" s="1"/>
  <c r="L18" i="1"/>
  <c r="E17" i="6"/>
  <c r="E18" i="6"/>
  <c r="U25" i="1"/>
  <c r="V25" i="1" s="1"/>
  <c r="E18" i="1"/>
  <c r="H18" i="1"/>
  <c r="D18" i="1"/>
  <c r="U32" i="1"/>
  <c r="V32" i="1" s="1"/>
  <c r="S18" i="1"/>
  <c r="D8" i="6" l="1"/>
  <c r="H12" i="6"/>
  <c r="I12" i="6"/>
  <c r="C23" i="1" s="1"/>
  <c r="E19" i="6"/>
  <c r="H13" i="6" s="1"/>
  <c r="U16" i="1"/>
  <c r="K47" i="1"/>
  <c r="J47" i="1"/>
  <c r="U40" i="1"/>
  <c r="U21" i="1"/>
  <c r="V21" i="1" s="1"/>
  <c r="U38" i="1"/>
  <c r="V38" i="1" s="1"/>
  <c r="U37" i="1"/>
  <c r="V37" i="1" s="1"/>
  <c r="U36" i="1"/>
  <c r="V36" i="1" s="1"/>
  <c r="D56" i="1"/>
  <c r="D57" i="1" s="1"/>
  <c r="I47" i="1"/>
  <c r="M47" i="1"/>
  <c r="F47" i="1"/>
  <c r="E47" i="1"/>
  <c r="C25" i="7"/>
  <c r="L47" i="1"/>
  <c r="G47" i="1"/>
  <c r="H47" i="1"/>
  <c r="E20" i="6" l="1"/>
  <c r="H14" i="6"/>
  <c r="I13" i="6"/>
  <c r="I14" i="6" s="1"/>
  <c r="O23" i="1"/>
  <c r="S23" i="1"/>
  <c r="P23" i="1"/>
  <c r="N23" i="1"/>
  <c r="Q23" i="1"/>
  <c r="R23" i="1"/>
  <c r="E48" i="1"/>
  <c r="E49" i="1" s="1"/>
  <c r="E51" i="1" s="1"/>
  <c r="U41" i="1"/>
  <c r="V41" i="1" s="1"/>
  <c r="D60" i="1"/>
  <c r="D61" i="1" s="1"/>
  <c r="C18" i="1"/>
  <c r="U47" i="1"/>
  <c r="V47" i="1" s="1"/>
  <c r="C24" i="1" l="1"/>
  <c r="C40" i="1" s="1"/>
  <c r="V40" i="1" s="1"/>
  <c r="C42" i="1"/>
  <c r="C43" i="1"/>
  <c r="S43" i="1" s="1"/>
  <c r="C34" i="1"/>
  <c r="Q24" i="1"/>
  <c r="R24" i="1"/>
  <c r="O24" i="1"/>
  <c r="S24" i="1"/>
  <c r="P24" i="1"/>
  <c r="N24" i="1"/>
  <c r="C26" i="1"/>
  <c r="C27" i="1"/>
  <c r="E56" i="1"/>
  <c r="E57" i="1" s="1"/>
  <c r="C35" i="1"/>
  <c r="U17" i="1"/>
  <c r="U18" i="1" s="1"/>
  <c r="T18" i="1"/>
  <c r="C64" i="1"/>
  <c r="C13" i="7" s="1"/>
  <c r="C4" i="7"/>
  <c r="E53" i="1"/>
  <c r="J27" i="1" l="1"/>
  <c r="U27" i="1" s="1"/>
  <c r="V27" i="1" s="1"/>
  <c r="Q34" i="1"/>
  <c r="R34" i="1"/>
  <c r="O34" i="1"/>
  <c r="S34" i="1"/>
  <c r="P34" i="1"/>
  <c r="N34" i="1"/>
  <c r="F26" i="1"/>
  <c r="F48" i="1" s="1"/>
  <c r="G26" i="1"/>
  <c r="G48" i="1" s="1"/>
  <c r="G56" i="1" s="1"/>
  <c r="H26" i="1"/>
  <c r="O35" i="1"/>
  <c r="S35" i="1"/>
  <c r="P35" i="1"/>
  <c r="N35" i="1"/>
  <c r="Q35" i="1"/>
  <c r="R35" i="1"/>
  <c r="R48" i="1" s="1"/>
  <c r="R56" i="1" s="1"/>
  <c r="R42" i="1"/>
  <c r="O42" i="1"/>
  <c r="S42" i="1"/>
  <c r="P42" i="1"/>
  <c r="N42" i="1"/>
  <c r="Q42" i="1"/>
  <c r="U43" i="1"/>
  <c r="V43" i="1" s="1"/>
  <c r="C21" i="7"/>
  <c r="C23" i="7"/>
  <c r="U23" i="1"/>
  <c r="V23" i="1" s="1"/>
  <c r="I48" i="1"/>
  <c r="I56" i="1" s="1"/>
  <c r="C22" i="7"/>
  <c r="U24" i="1"/>
  <c r="V24" i="1" s="1"/>
  <c r="K48" i="1"/>
  <c r="K56" i="1" s="1"/>
  <c r="C48" i="1"/>
  <c r="C24" i="7"/>
  <c r="T46" i="1"/>
  <c r="Q48" i="1" l="1"/>
  <c r="Q56" i="1" s="1"/>
  <c r="S48" i="1"/>
  <c r="S56" i="1" s="1"/>
  <c r="F56" i="1"/>
  <c r="F57" i="1" s="1"/>
  <c r="G57" i="1" s="1"/>
  <c r="F49" i="1"/>
  <c r="F51" i="1" s="1"/>
  <c r="U26" i="1"/>
  <c r="V26" i="1" s="1"/>
  <c r="O48" i="1"/>
  <c r="O56" i="1" s="1"/>
  <c r="P48" i="1"/>
  <c r="P56" i="1" s="1"/>
  <c r="J48" i="1"/>
  <c r="J56" i="1" s="1"/>
  <c r="L48" i="1"/>
  <c r="L56" i="1" s="1"/>
  <c r="H48" i="1"/>
  <c r="U35" i="1"/>
  <c r="V35" i="1" s="1"/>
  <c r="U34" i="1"/>
  <c r="V34" i="1" s="1"/>
  <c r="C26" i="7"/>
  <c r="M48" i="1"/>
  <c r="M56" i="1" s="1"/>
  <c r="U42" i="1"/>
  <c r="V42" i="1" s="1"/>
  <c r="T48" i="1"/>
  <c r="T56" i="1" s="1"/>
  <c r="U46" i="1"/>
  <c r="V46" i="1" s="1"/>
  <c r="N48" i="1"/>
  <c r="N56" i="1" s="1"/>
  <c r="G49" i="1" l="1"/>
  <c r="G51" i="1" s="1"/>
  <c r="G53" i="1" s="1"/>
  <c r="F53" i="1"/>
  <c r="H56" i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U48" i="1"/>
  <c r="V48" i="1" s="1"/>
  <c r="H49" i="1" l="1"/>
  <c r="H51" i="1" s="1"/>
  <c r="H53" i="1" l="1"/>
  <c r="I49" i="1"/>
  <c r="I51" i="1" s="1"/>
  <c r="I53" i="1" l="1"/>
  <c r="J49" i="1"/>
  <c r="J51" i="1" s="1"/>
  <c r="K49" i="1" l="1"/>
  <c r="K51" i="1" s="1"/>
  <c r="J53" i="1"/>
  <c r="K53" i="1" l="1"/>
  <c r="L49" i="1"/>
  <c r="L51" i="1" s="1"/>
  <c r="L53" i="1" l="1"/>
  <c r="M49" i="1"/>
  <c r="M51" i="1" s="1"/>
  <c r="M53" i="1" l="1"/>
  <c r="N49" i="1"/>
  <c r="N51" i="1" s="1"/>
  <c r="O49" i="1" l="1"/>
  <c r="O51" i="1" s="1"/>
  <c r="N53" i="1"/>
  <c r="O53" i="1" l="1"/>
  <c r="P49" i="1"/>
  <c r="P51" i="1" s="1"/>
  <c r="Q49" i="1" l="1"/>
  <c r="Q51" i="1" s="1"/>
  <c r="P53" i="1"/>
  <c r="R49" i="1" l="1"/>
  <c r="R51" i="1" s="1"/>
  <c r="Q53" i="1"/>
  <c r="S49" i="1" l="1"/>
  <c r="S51" i="1" s="1"/>
  <c r="R53" i="1"/>
  <c r="T49" i="1" l="1"/>
  <c r="T51" i="1" s="1"/>
  <c r="B2" i="3" s="1"/>
  <c r="S53" i="1"/>
  <c r="C53" i="1" s="1"/>
  <c r="C54" i="1" s="1"/>
  <c r="C6" i="7" l="1"/>
  <c r="C7" i="7" s="1"/>
  <c r="C28" i="7" s="1"/>
  <c r="C29" i="7" s="1"/>
  <c r="C63" i="1"/>
  <c r="C11" i="7" s="1"/>
  <c r="C14" i="7" s="1"/>
  <c r="C15" i="7" s="1"/>
  <c r="D11" i="6"/>
  <c r="B3" i="3"/>
  <c r="B10" i="3" s="1"/>
  <c r="B5" i="3"/>
  <c r="B6" i="3" s="1"/>
  <c r="E59" i="1" s="1"/>
  <c r="E60" i="1" s="1"/>
  <c r="E61" i="1" s="1"/>
  <c r="C8" i="7"/>
  <c r="C65" i="1" l="1"/>
  <c r="C66" i="1" s="1"/>
  <c r="C68" i="1" s="1"/>
  <c r="B7" i="3"/>
  <c r="B8" i="3" s="1"/>
  <c r="C5" i="3" s="1"/>
  <c r="C6" i="3" s="1"/>
  <c r="C67" i="1" l="1"/>
  <c r="F59" i="1"/>
  <c r="F60" i="1" s="1"/>
  <c r="F61" i="1" s="1"/>
  <c r="C7" i="3"/>
  <c r="C8" i="3" s="1"/>
  <c r="D5" i="3" s="1"/>
  <c r="D6" i="3" s="1"/>
  <c r="G59" i="1" l="1"/>
  <c r="G60" i="1" s="1"/>
  <c r="G61" i="1" s="1"/>
  <c r="D7" i="3"/>
  <c r="D8" i="3" s="1"/>
  <c r="E5" i="3" s="1"/>
  <c r="E6" i="3" l="1"/>
  <c r="H59" i="1" l="1"/>
  <c r="H60" i="1" s="1"/>
  <c r="H61" i="1" s="1"/>
  <c r="E7" i="3"/>
  <c r="E8" i="3" s="1"/>
  <c r="F5" i="3" s="1"/>
  <c r="F6" i="3" s="1"/>
  <c r="I59" i="1" l="1"/>
  <c r="I60" i="1" s="1"/>
  <c r="I61" i="1" s="1"/>
  <c r="F7" i="3"/>
  <c r="F8" i="3" s="1"/>
  <c r="G5" i="3" s="1"/>
  <c r="G6" i="3" s="1"/>
  <c r="J59" i="1" l="1"/>
  <c r="J60" i="1" s="1"/>
  <c r="J61" i="1" s="1"/>
  <c r="G7" i="3"/>
  <c r="G8" i="3" s="1"/>
  <c r="H5" i="3" s="1"/>
  <c r="H6" i="3" s="1"/>
  <c r="K59" i="1" l="1"/>
  <c r="K60" i="1" s="1"/>
  <c r="K61" i="1" s="1"/>
  <c r="H7" i="3"/>
  <c r="H8" i="3" s="1"/>
  <c r="I5" i="3" s="1"/>
  <c r="I6" i="3" s="1"/>
  <c r="L59" i="1" l="1"/>
  <c r="L60" i="1" s="1"/>
  <c r="L61" i="1" s="1"/>
  <c r="I7" i="3"/>
  <c r="I8" i="3" s="1"/>
  <c r="J5" i="3" s="1"/>
  <c r="J6" i="3" s="1"/>
  <c r="M59" i="1" l="1"/>
  <c r="M60" i="1" s="1"/>
  <c r="M61" i="1" s="1"/>
  <c r="J7" i="3"/>
  <c r="J8" i="3" s="1"/>
  <c r="K5" i="3" s="1"/>
  <c r="K6" i="3" s="1"/>
  <c r="N59" i="1" l="1"/>
  <c r="N60" i="1" s="1"/>
  <c r="N61" i="1" s="1"/>
  <c r="K7" i="3"/>
  <c r="K8" i="3" s="1"/>
  <c r="L5" i="3" s="1"/>
  <c r="L6" i="3" s="1"/>
  <c r="O59" i="1" l="1"/>
  <c r="O60" i="1" s="1"/>
  <c r="O61" i="1" s="1"/>
  <c r="L7" i="3"/>
  <c r="L8" i="3" s="1"/>
  <c r="M5" i="3" s="1"/>
  <c r="M6" i="3" s="1"/>
  <c r="P59" i="1" l="1"/>
  <c r="P60" i="1" s="1"/>
  <c r="P61" i="1" s="1"/>
  <c r="M7" i="3"/>
  <c r="M8" i="3" s="1"/>
  <c r="N5" i="3" s="1"/>
  <c r="N6" i="3" s="1"/>
  <c r="Q59" i="1" l="1"/>
  <c r="Q60" i="1" s="1"/>
  <c r="Q61" i="1" s="1"/>
  <c r="N7" i="3"/>
  <c r="N8" i="3" s="1"/>
  <c r="O5" i="3" s="1"/>
  <c r="O6" i="3" s="1"/>
  <c r="R59" i="1" l="1"/>
  <c r="R60" i="1" s="1"/>
  <c r="R61" i="1" s="1"/>
  <c r="O7" i="3"/>
  <c r="O8" i="3" s="1"/>
  <c r="P5" i="3" s="1"/>
  <c r="P6" i="3" s="1"/>
  <c r="S59" i="1" l="1"/>
  <c r="S60" i="1" s="1"/>
  <c r="S61" i="1" s="1"/>
  <c r="P7" i="3"/>
  <c r="P8" i="3" s="1"/>
  <c r="Q5" i="3" s="1"/>
  <c r="Q6" i="3" s="1"/>
  <c r="Q7" i="3" l="1"/>
  <c r="Q8" i="3" s="1"/>
  <c r="R5" i="3" s="1"/>
  <c r="R6" i="3" s="1"/>
  <c r="R7" i="3" s="1"/>
  <c r="R8" i="3" s="1"/>
  <c r="S5" i="3" s="1"/>
  <c r="S6" i="3" s="1"/>
  <c r="S7" i="3" s="1"/>
  <c r="S8" i="3" s="1"/>
  <c r="T5" i="3" s="1"/>
  <c r="T59" i="1"/>
  <c r="T60" i="1" s="1"/>
  <c r="T61" i="1" s="1"/>
  <c r="T6" i="3" l="1"/>
  <c r="T7" i="3" s="1"/>
  <c r="T8" i="3" s="1"/>
  <c r="U5" i="3" s="1"/>
  <c r="U6" i="3" s="1"/>
  <c r="U7" i="3" s="1"/>
  <c r="U8" i="3" s="1"/>
  <c r="V5" i="3" s="1"/>
  <c r="V6" i="3" s="1"/>
  <c r="V7" i="3" s="1"/>
  <c r="V8" i="3" s="1"/>
  <c r="W5" i="3" s="1"/>
  <c r="W6" i="3" s="1"/>
  <c r="W7" i="3" s="1"/>
  <c r="W8" i="3" s="1"/>
  <c r="X5" i="3" s="1"/>
  <c r="X6" i="3" s="1"/>
  <c r="X7" i="3" s="1"/>
  <c r="X8" i="3" s="1"/>
  <c r="Y5" i="3" s="1"/>
  <c r="Y6" i="3" l="1"/>
  <c r="Y7" i="3" s="1"/>
  <c r="Y8" i="3" s="1"/>
  <c r="Z5" i="3" s="1"/>
  <c r="Z6" i="3" s="1"/>
  <c r="Z7" i="3" s="1"/>
  <c r="Z8" i="3" s="1"/>
  <c r="AA5" i="3" s="1"/>
  <c r="AA6" i="3" l="1"/>
  <c r="AA7" i="3" s="1"/>
  <c r="AA8" i="3" s="1"/>
  <c r="AB5" i="3" s="1"/>
  <c r="AB6" i="3" l="1"/>
  <c r="AB7" i="3" s="1"/>
  <c r="AB8" i="3" s="1"/>
  <c r="AC5" i="3" s="1"/>
  <c r="AC6" i="3" l="1"/>
  <c r="AC7" i="3" s="1"/>
  <c r="AC8" i="3" s="1"/>
  <c r="AD5" i="3" s="1"/>
  <c r="AD6" i="3" l="1"/>
  <c r="AD7" i="3" s="1"/>
  <c r="AD8" i="3" s="1"/>
  <c r="AE5" i="3" s="1"/>
  <c r="AE6" i="3" s="1"/>
  <c r="AE7" i="3" s="1"/>
  <c r="AE8" i="3" s="1"/>
</calcChain>
</file>

<file path=xl/comments1.xml><?xml version="1.0" encoding="utf-8"?>
<comments xmlns="http://schemas.openxmlformats.org/spreadsheetml/2006/main">
  <authors>
    <author>ocampos</author>
  </authors>
  <commentList>
    <comment ref="I11" authorId="0" shapeId="0">
      <text>
        <r>
          <rPr>
            <b/>
            <sz val="9"/>
            <color indexed="81"/>
            <rFont val="Tahoma"/>
            <family val="2"/>
          </rPr>
          <t>ocampos:</t>
        </r>
        <r>
          <rPr>
            <sz val="9"/>
            <color indexed="81"/>
            <rFont val="Tahoma"/>
            <family val="2"/>
          </rPr>
          <t xml:space="preserve">
Más gastos y honorarios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ocampos:</t>
        </r>
        <r>
          <rPr>
            <sz val="9"/>
            <color indexed="81"/>
            <rFont val="Tahoma"/>
            <family val="2"/>
          </rPr>
          <t xml:space="preserve">
50mts de red defogue pluvial
</t>
        </r>
      </text>
    </comment>
  </commentList>
</comments>
</file>

<file path=xl/sharedStrings.xml><?xml version="1.0" encoding="utf-8"?>
<sst xmlns="http://schemas.openxmlformats.org/spreadsheetml/2006/main" count="271" uniqueCount="194">
  <si>
    <t>Datos</t>
  </si>
  <si>
    <t>Mes 0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</si>
  <si>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</si>
  <si>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</si>
  <si>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</si>
  <si>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</si>
  <si>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</si>
  <si>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</si>
  <si>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</si>
  <si>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</si>
  <si>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</si>
  <si>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</si>
  <si>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</si>
  <si>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</si>
  <si>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</si>
  <si>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</si>
  <si>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</si>
  <si>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</si>
  <si>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</si>
  <si>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</si>
  <si>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</si>
  <si>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</si>
  <si>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</si>
  <si>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</si>
  <si>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</si>
  <si>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</si>
  <si>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</si>
  <si>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</si>
  <si>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</si>
  <si>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Salidas</t>
  </si>
  <si>
    <t>Terreno</t>
  </si>
  <si>
    <t>Total</t>
  </si>
  <si>
    <t>Total Salidas</t>
  </si>
  <si>
    <t>Gastos financiero</t>
  </si>
  <si>
    <t>Depreciación</t>
  </si>
  <si>
    <t>Supuestos: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</si>
  <si>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</si>
  <si>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</si>
  <si>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</si>
  <si>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</si>
  <si>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</si>
  <si>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</si>
  <si>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</si>
  <si>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</si>
  <si>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</si>
  <si>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Planos de Catastro</t>
  </si>
  <si>
    <t>Avalúo</t>
  </si>
  <si>
    <t>Mes 37</t>
  </si>
  <si>
    <t>Datos de Costos</t>
  </si>
  <si>
    <t>Dólares</t>
  </si>
  <si>
    <t>Colones</t>
  </si>
  <si>
    <t>Tipo de Cambio</t>
  </si>
  <si>
    <t>Mes 38</t>
  </si>
  <si>
    <t>Mes 39</t>
  </si>
  <si>
    <t>Mes 40</t>
  </si>
  <si>
    <t>Mes 41</t>
  </si>
  <si>
    <t>Monto</t>
  </si>
  <si>
    <t>Tasa 1</t>
  </si>
  <si>
    <t>Plazo</t>
  </si>
  <si>
    <t>Gracia</t>
  </si>
  <si>
    <t>Cuota</t>
  </si>
  <si>
    <t>Año</t>
  </si>
  <si>
    <t>Saldo Inicial</t>
  </si>
  <si>
    <t>Amortizacion</t>
  </si>
  <si>
    <t>Saldo final</t>
  </si>
  <si>
    <t>Detalle</t>
  </si>
  <si>
    <t>FNE antes impuestos y financiamiento</t>
  </si>
  <si>
    <t xml:space="preserve">Flujo acumulado antes impuestos y financiamiento </t>
  </si>
  <si>
    <t>FNE antes impuestos con financiamiento</t>
  </si>
  <si>
    <t>Flujo acumulado a. i con financiamiento</t>
  </si>
  <si>
    <t>Área Comercial</t>
  </si>
  <si>
    <t xml:space="preserve">Viabilidad Ambiental </t>
  </si>
  <si>
    <t>Diseño y Trámites</t>
  </si>
  <si>
    <t>Construcción</t>
  </si>
  <si>
    <t xml:space="preserve">Área de Terreno </t>
  </si>
  <si>
    <t>Timbres CFIA (0%)+INVU+BOMBEROS</t>
  </si>
  <si>
    <t>Total m2</t>
  </si>
  <si>
    <t>Tramite de Permiso</t>
  </si>
  <si>
    <t>Costo Promedio de Solución SALIDAS</t>
  </si>
  <si>
    <t>Costo Promedio de Solución INGRESOS</t>
  </si>
  <si>
    <t>Gasto Financiero</t>
  </si>
  <si>
    <t>Monto promedio de ganancia por solución</t>
  </si>
  <si>
    <t>Monto total de excedente esperado</t>
  </si>
  <si>
    <t>Apartamentos 2 dormitorios</t>
  </si>
  <si>
    <t xml:space="preserve">Factiblidad </t>
  </si>
  <si>
    <t>FLUJO DE PROYECTO</t>
  </si>
  <si>
    <t>Tipo de Solución</t>
  </si>
  <si>
    <t>Entradas</t>
  </si>
  <si>
    <t>TOTAL DE ENTRADAS</t>
  </si>
  <si>
    <t>Crecimiento Anual de Gastos</t>
  </si>
  <si>
    <t>Seguridad Laboral</t>
  </si>
  <si>
    <t>Pruebas de laboratorio</t>
  </si>
  <si>
    <t>Vigilancia</t>
  </si>
  <si>
    <t>Salidas Acumuladas</t>
  </si>
  <si>
    <t>Menos Ventas Proyectadas</t>
  </si>
  <si>
    <t>Salidas acumuladas (-) Ventas</t>
  </si>
  <si>
    <t>Costo Financiero</t>
  </si>
  <si>
    <t>Costo Total (Total Salidas+ costo financiero)</t>
  </si>
  <si>
    <t>Compra Terreno(+) Gastos y Honorarios</t>
  </si>
  <si>
    <t xml:space="preserve">Gatos legales terreno (3.5%) </t>
  </si>
  <si>
    <t>Gastos Legales de Segregación</t>
  </si>
  <si>
    <r>
      <t>Administración</t>
    </r>
    <r>
      <rPr>
        <b/>
        <u/>
        <sz val="11"/>
        <rFont val="Calibri"/>
        <family val="2"/>
        <scheme val="minor"/>
      </rPr>
      <t xml:space="preserve"> (6%)</t>
    </r>
  </si>
  <si>
    <t>Dirección Técnica 5.25%</t>
  </si>
  <si>
    <t>RESULTADO ESTIMACIÓN TEMPRANA DE COSTOS</t>
  </si>
  <si>
    <t>Total de ingresos Proyectados del Proyecto</t>
  </si>
  <si>
    <t>Estimación Total de Costos del Proyecto</t>
  </si>
  <si>
    <t xml:space="preserve">Total de Excedente esperado </t>
  </si>
  <si>
    <t>Componente:</t>
  </si>
  <si>
    <t>Costos</t>
  </si>
  <si>
    <t>Costo Promedio Solución (SALIDAS)</t>
  </si>
  <si>
    <t>Valor estimado Promedio de Solución (INGRESOS)</t>
  </si>
  <si>
    <t xml:space="preserve">Monto Promedio de Excedente por Solución </t>
  </si>
  <si>
    <t>Proyección de ingresos esperados del Proyecto</t>
  </si>
  <si>
    <t>Planos Constructivos</t>
  </si>
  <si>
    <t>Dirección Técnica</t>
  </si>
  <si>
    <t>Administración</t>
  </si>
  <si>
    <t>Ingresos que genera el Proyecto por venta de servicios</t>
  </si>
  <si>
    <t xml:space="preserve">Excedente construcción </t>
  </si>
  <si>
    <t>Plazo total del proyecto desde su inicio hasta la recuperación, proyectado en (16 meses)</t>
  </si>
  <si>
    <t xml:space="preserve">Total de excedente esperado del Proyecto </t>
  </si>
  <si>
    <t>Monto de Crédito</t>
  </si>
  <si>
    <t>Costos Directos Unitarios</t>
  </si>
  <si>
    <t>Costos Directos Totales</t>
  </si>
  <si>
    <t>Gastos de Topografía de diseño</t>
  </si>
  <si>
    <t>Área de Parqueo</t>
  </si>
  <si>
    <t>Número Apartamentos</t>
  </si>
  <si>
    <t>Parqueos</t>
  </si>
  <si>
    <t>Áccesos y circulación</t>
  </si>
  <si>
    <t>Parqueos y Cerramiento</t>
  </si>
  <si>
    <t>Área de Apartamentos (Fincas Filiales)</t>
  </si>
  <si>
    <t>Área de Apartamento Típico (Fincas Filiales)</t>
  </si>
  <si>
    <t>Costo m2 Construcción Apartamento</t>
  </si>
  <si>
    <t>Costo m2 Construcción Área Común</t>
  </si>
  <si>
    <t>Costo m2 Parqueo</t>
  </si>
  <si>
    <t xml:space="preserve">Cantidad </t>
  </si>
  <si>
    <t>Apartamentos y Área Común</t>
  </si>
  <si>
    <t>Apartamentos</t>
  </si>
  <si>
    <t>m2/unidad</t>
  </si>
  <si>
    <t>Total Costos Directos Totales</t>
  </si>
  <si>
    <t>Precio Unitario m2</t>
  </si>
  <si>
    <t>Precio Venta</t>
  </si>
  <si>
    <t>Venta de Cada Apartamento $</t>
  </si>
  <si>
    <t>Venta de Cada Apartamento C</t>
  </si>
  <si>
    <t>Venta Total Apartamentos $</t>
  </si>
  <si>
    <t xml:space="preserve"> Venta Total Apartamentos C</t>
  </si>
  <si>
    <t>Ingresos Esperados</t>
  </si>
  <si>
    <t>Viabilidad Ambiental (No aplica)</t>
  </si>
  <si>
    <t>Formalización de Ventas</t>
  </si>
  <si>
    <t>Trámite de Crédito Bancario</t>
  </si>
  <si>
    <t xml:space="preserve">Constitución de Condominio  </t>
  </si>
  <si>
    <t>Preventas</t>
  </si>
  <si>
    <t>Ventas</t>
  </si>
  <si>
    <t>Construcción Cerramiento y Parqueos</t>
  </si>
  <si>
    <t>Construcción de Apartamentos</t>
  </si>
  <si>
    <t>Promoción y Ventas</t>
  </si>
  <si>
    <t>Estudios de Suelos y Otros Estudios</t>
  </si>
  <si>
    <t>Fiscalización de Inversión</t>
  </si>
  <si>
    <t>Servicios Públicos</t>
  </si>
  <si>
    <t xml:space="preserve">Formalización </t>
  </si>
  <si>
    <t>Planos Constructivos y Gestión  (5.50%)</t>
  </si>
  <si>
    <r>
      <t>Permisos</t>
    </r>
    <r>
      <rPr>
        <b/>
        <u/>
        <sz val="11"/>
        <rFont val="Calibri"/>
        <family val="2"/>
        <scheme val="minor"/>
      </rPr>
      <t xml:space="preserve"> 1%</t>
    </r>
  </si>
  <si>
    <t>Imprevistos 3%</t>
  </si>
  <si>
    <t>Kilometraje Fiscalización de Inversión</t>
  </si>
  <si>
    <t>Tasa de Interés Proyectada</t>
  </si>
  <si>
    <t xml:space="preserve">Unidades Preventas </t>
  </si>
  <si>
    <t>Unidades Vendidas</t>
  </si>
  <si>
    <t>Valor Preventas</t>
  </si>
  <si>
    <t>Valor Ventas</t>
  </si>
  <si>
    <t>Porcentaje de Preventa</t>
  </si>
  <si>
    <t>Porcentaje de Venta</t>
  </si>
  <si>
    <t>Cuota Mensual</t>
  </si>
  <si>
    <t>Tabla de Amortización Anual Para Alquiler</t>
  </si>
  <si>
    <t>Valor de Venta</t>
  </si>
  <si>
    <t>El terreno lo aportan los propietarios</t>
  </si>
  <si>
    <t>El valor de aporte del terreno se estima en 33.000.000</t>
  </si>
  <si>
    <t>El proyecto será desarrollado con financiamiento bancario</t>
  </si>
  <si>
    <t xml:space="preserve">El proyecto consta de 4 apartamentos de 50m2 en condominio con parqueos </t>
  </si>
  <si>
    <t>Se estima que las ventas se realizan en forma directa, sin vendedores inmobiliarios</t>
  </si>
  <si>
    <t>Se estiman gastos de promoción y ventas por 1.000.000</t>
  </si>
  <si>
    <t>Se diseña un parqueo por cada apartamento</t>
  </si>
  <si>
    <t>Los parqueos son el primer nivel junto con el sistema de drenajes</t>
  </si>
  <si>
    <t>El nivel 2 tendrá dos apartamentos y el nivel 3 también dos apartamentos</t>
  </si>
  <si>
    <t>Rentabilidad sobre la Inversión Inicial</t>
  </si>
  <si>
    <t>Rentabilidad Sobre la Inversión Total</t>
  </si>
  <si>
    <t>CONDOMINIO</t>
  </si>
  <si>
    <t>Llave en mano para venta a Ingresos Medios</t>
  </si>
  <si>
    <t>Se estima que las preventas serán el 10% del valor de venta</t>
  </si>
  <si>
    <t xml:space="preserve">La tasa de interes prevista será del 10%. Financimiento para proyectos </t>
  </si>
  <si>
    <t>La construcción de las obras se proyectan en un plazo de seis meses</t>
  </si>
  <si>
    <t xml:space="preserve">Área Acceso y Curculación </t>
  </si>
  <si>
    <t>Póliza de Vida</t>
  </si>
  <si>
    <t>Ubicación</t>
  </si>
  <si>
    <t>Nombre Proyecto (# soluciones)</t>
  </si>
  <si>
    <t>Excedente esperado/Rentabilidad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</si>
</sst>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164" formatCode="&quot;₡&quot;#,##0;[Red]\-&quot;₡&quot;#,##0"/>
    <numFmt numFmtId="165" formatCode="_-&quot;₡&quot;* #,##0.00_-;\-&quot;₡&quot;* #,##0.00_-;_-&quot;₡&quot;* &quot;-&quot;??_-;_-@_-"/>
    <numFmt numFmtId="166" formatCode="&quot;₡&quot;#,##0.00_);\(&quot;₡&quot;#,##0.00\)"/>
    <numFmt numFmtId="167" formatCode="_(* #,##0.00_);_(* \(#,##0.00\);_(* &quot;-&quot;??_);_(@_)"/>
    <numFmt numFmtId="168" formatCode="_(* #,##0_);_(* \(#,##0\);_(* &quot;-&quot;??_);_(@_)"/>
    <numFmt numFmtId="169" formatCode="[$$-540A]#,##0.00_);\([$$-540A]#,##0.00\)"/>
    <numFmt numFmtId="170" formatCode="[$$-540A]#,##0.00"/>
    <numFmt numFmtId="171" formatCode="&quot;₡&quot;#,##0.00"/>
    <numFmt numFmtId="172" formatCode="#,##0_ ;\-#,##0\ "/>
    <numFmt numFmtId="173" formatCode="&quot;₡&quot;#,##0"/>
    <numFmt numFmtId="174" formatCode="_-[$₡-140A]* #,##0.00_-;\-[$₡-140A]* #,##0.00_-;_-[$₡-140A]* &quot;-&quot;??_-;_-@_-"/>
    <numFmt numFmtId="175" formatCode="[$$-540A]#,##0_);\([$$-540A]#,##0\)"/>
    <numFmt numFmtId="176" formatCode="_-[$₡-140A]* #,##0_-;\-[$₡-140A]* #,##0_-;_-[$₡-140A]* &quot;-&quot;??_-;_-@_-"/>
  </numFmts>
  <fonts count="4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9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2"/>
      <color theme="7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9" tint="-0.249977111117893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01">
    <xf numFmtId="0" fontId="0" fillId="0" borderId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1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7" fillId="0" borderId="0" applyFont="0" applyFill="0" applyBorder="0" applyAlignment="0" applyProtection="0"/>
  </cellStyleXfs>
  <cellXfs count="224">
    <xf numFmtId="0" fontId="0" fillId="0" borderId="0" xfId="0"/>
    <xf numFmtId="0" fontId="9" fillId="0" borderId="0" xfId="0" applyFont="1"/>
    <xf numFmtId="168" fontId="0" fillId="4" borderId="1" xfId="1" applyNumberFormat="1" applyFont="1" applyFill="1" applyBorder="1"/>
    <xf numFmtId="168" fontId="13" fillId="4" borderId="2" xfId="1" applyNumberFormat="1" applyFont="1" applyFill="1" applyBorder="1"/>
    <xf numFmtId="168" fontId="8" fillId="4" borderId="2" xfId="1" applyNumberFormat="1" applyFont="1" applyFill="1" applyBorder="1" applyAlignment="1">
      <alignment horizontal="center"/>
    </xf>
    <xf numFmtId="168" fontId="0" fillId="0" borderId="3" xfId="1" applyNumberFormat="1" applyFont="1" applyBorder="1"/>
    <xf numFmtId="168" fontId="0" fillId="0" borderId="1" xfId="1" applyNumberFormat="1" applyFont="1" applyBorder="1"/>
    <xf numFmtId="168" fontId="0" fillId="0" borderId="0" xfId="1" applyNumberFormat="1" applyFont="1" applyBorder="1"/>
    <xf numFmtId="168" fontId="8" fillId="4" borderId="2" xfId="1" applyNumberFormat="1" applyFont="1" applyFill="1" applyBorder="1"/>
    <xf numFmtId="0" fontId="15" fillId="0" borderId="0" xfId="0" applyFont="1"/>
    <xf numFmtId="9" fontId="0" fillId="0" borderId="0" xfId="2" applyFont="1"/>
    <xf numFmtId="0" fontId="0" fillId="4" borderId="7" xfId="0" applyFill="1" applyBorder="1"/>
    <xf numFmtId="0" fontId="0" fillId="4" borderId="8" xfId="0" applyFill="1" applyBorder="1"/>
    <xf numFmtId="168" fontId="8" fillId="6" borderId="9" xfId="1" applyNumberFormat="1" applyFont="1" applyFill="1" applyBorder="1"/>
    <xf numFmtId="0" fontId="0" fillId="0" borderId="12" xfId="0" applyBorder="1"/>
    <xf numFmtId="0" fontId="12" fillId="0" borderId="0" xfId="0" applyFont="1" applyBorder="1"/>
    <xf numFmtId="168" fontId="12" fillId="0" borderId="0" xfId="1" applyNumberFormat="1" applyFont="1" applyBorder="1"/>
    <xf numFmtId="0" fontId="14" fillId="4" borderId="0" xfId="0" applyFont="1" applyFill="1" applyBorder="1"/>
    <xf numFmtId="3" fontId="12" fillId="0" borderId="0" xfId="0" applyNumberFormat="1" applyFont="1" applyBorder="1"/>
    <xf numFmtId="2" fontId="12" fillId="0" borderId="0" xfId="0" applyNumberFormat="1" applyFont="1" applyBorder="1"/>
    <xf numFmtId="0" fontId="0" fillId="3" borderId="12" xfId="0" applyFill="1" applyBorder="1"/>
    <xf numFmtId="0" fontId="12" fillId="3" borderId="0" xfId="0" applyFont="1" applyFill="1" applyBorder="1"/>
    <xf numFmtId="2" fontId="12" fillId="3" borderId="0" xfId="0" applyNumberFormat="1" applyFont="1" applyFill="1" applyBorder="1"/>
    <xf numFmtId="168" fontId="12" fillId="3" borderId="0" xfId="1" applyNumberFormat="1" applyFont="1" applyFill="1" applyBorder="1"/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21" fillId="0" borderId="4" xfId="0" applyFont="1" applyBorder="1" applyAlignment="1">
      <alignment horizontal="right"/>
    </xf>
    <xf numFmtId="170" fontId="6" fillId="0" borderId="1" xfId="1" applyNumberFormat="1" applyFont="1" applyFill="1" applyBorder="1"/>
    <xf numFmtId="0" fontId="8" fillId="0" borderId="0" xfId="0" applyFont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0" fillId="5" borderId="18" xfId="0" applyFont="1" applyFill="1" applyBorder="1"/>
    <xf numFmtId="0" fontId="22" fillId="0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68" fontId="12" fillId="8" borderId="0" xfId="1" applyNumberFormat="1" applyFont="1" applyFill="1" applyBorder="1"/>
    <xf numFmtId="3" fontId="12" fillId="8" borderId="0" xfId="0" applyNumberFormat="1" applyFont="1" applyFill="1" applyBorder="1"/>
    <xf numFmtId="3" fontId="12" fillId="8" borderId="0" xfId="2" applyNumberFormat="1" applyFont="1" applyFill="1" applyBorder="1"/>
    <xf numFmtId="41" fontId="12" fillId="8" borderId="0" xfId="7" applyFont="1" applyFill="1" applyBorder="1"/>
    <xf numFmtId="167" fontId="12" fillId="8" borderId="0" xfId="1" applyNumberFormat="1" applyFont="1" applyFill="1" applyBorder="1"/>
    <xf numFmtId="10" fontId="3" fillId="5" borderId="18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8" fontId="29" fillId="10" borderId="0" xfId="1" applyNumberFormat="1" applyFont="1" applyFill="1" applyBorder="1"/>
    <xf numFmtId="168" fontId="29" fillId="10" borderId="9" xfId="1" applyNumberFormat="1" applyFont="1" applyFill="1" applyBorder="1"/>
    <xf numFmtId="168" fontId="12" fillId="11" borderId="0" xfId="1" applyNumberFormat="1" applyFont="1" applyFill="1" applyBorder="1"/>
    <xf numFmtId="168" fontId="28" fillId="13" borderId="0" xfId="1" applyNumberFormat="1" applyFont="1" applyFill="1" applyBorder="1"/>
    <xf numFmtId="3" fontId="13" fillId="9" borderId="0" xfId="0" applyNumberFormat="1" applyFont="1" applyFill="1" applyBorder="1"/>
    <xf numFmtId="3" fontId="31" fillId="10" borderId="0" xfId="0" applyNumberFormat="1" applyFont="1" applyFill="1" applyBorder="1"/>
    <xf numFmtId="3" fontId="14" fillId="10" borderId="0" xfId="0" applyNumberFormat="1" applyFont="1" applyFill="1" applyBorder="1"/>
    <xf numFmtId="3" fontId="29" fillId="10" borderId="0" xfId="0" applyNumberFormat="1" applyFont="1" applyFill="1" applyBorder="1"/>
    <xf numFmtId="0" fontId="0" fillId="14" borderId="12" xfId="0" applyFill="1" applyBorder="1"/>
    <xf numFmtId="0" fontId="12" fillId="14" borderId="0" xfId="0" applyFont="1" applyFill="1" applyBorder="1"/>
    <xf numFmtId="168" fontId="12" fillId="14" borderId="0" xfId="1" applyNumberFormat="1" applyFont="1" applyFill="1" applyBorder="1"/>
    <xf numFmtId="0" fontId="0" fillId="13" borderId="12" xfId="0" applyFill="1" applyBorder="1"/>
    <xf numFmtId="0" fontId="12" fillId="13" borderId="0" xfId="0" applyFont="1" applyFill="1" applyBorder="1"/>
    <xf numFmtId="3" fontId="12" fillId="13" borderId="0" xfId="0" applyNumberFormat="1" applyFont="1" applyFill="1" applyBorder="1"/>
    <xf numFmtId="0" fontId="0" fillId="15" borderId="1" xfId="0" applyFill="1" applyBorder="1"/>
    <xf numFmtId="0" fontId="32" fillId="7" borderId="12" xfId="0" applyFont="1" applyFill="1" applyBorder="1"/>
    <xf numFmtId="168" fontId="33" fillId="16" borderId="9" xfId="1" applyNumberFormat="1" applyFont="1" applyFill="1" applyBorder="1"/>
    <xf numFmtId="0" fontId="8" fillId="15" borderId="12" xfId="0" applyFont="1" applyFill="1" applyBorder="1"/>
    <xf numFmtId="168" fontId="8" fillId="6" borderId="0" xfId="1" applyNumberFormat="1" applyFont="1" applyFill="1" applyBorder="1"/>
    <xf numFmtId="168" fontId="30" fillId="12" borderId="0" xfId="1" applyNumberFormat="1" applyFont="1" applyFill="1" applyBorder="1"/>
    <xf numFmtId="10" fontId="0" fillId="0" borderId="0" xfId="0" applyNumberFormat="1"/>
    <xf numFmtId="0" fontId="0" fillId="0" borderId="1" xfId="0" applyBorder="1"/>
    <xf numFmtId="0" fontId="9" fillId="2" borderId="0" xfId="0" applyFont="1" applyFill="1" applyAlignment="1">
      <alignment horizontal="center"/>
    </xf>
    <xf numFmtId="168" fontId="0" fillId="0" borderId="0" xfId="1" applyNumberFormat="1" applyFont="1" applyBorder="1" applyAlignment="1">
      <alignment horizontal="right"/>
    </xf>
    <xf numFmtId="169" fontId="0" fillId="0" borderId="0" xfId="1" applyNumberFormat="1" applyFont="1" applyBorder="1" applyAlignment="1">
      <alignment horizontal="right"/>
    </xf>
    <xf numFmtId="168" fontId="8" fillId="4" borderId="2" xfId="1" applyNumberFormat="1" applyFont="1" applyFill="1" applyBorder="1" applyAlignment="1">
      <alignment horizontal="right"/>
    </xf>
    <xf numFmtId="166" fontId="0" fillId="4" borderId="2" xfId="1" applyNumberFormat="1" applyFont="1" applyFill="1" applyBorder="1" applyAlignment="1">
      <alignment horizontal="right"/>
    </xf>
    <xf numFmtId="0" fontId="22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/>
    <xf numFmtId="0" fontId="0" fillId="17" borderId="0" xfId="0" applyFill="1"/>
    <xf numFmtId="0" fontId="19" fillId="4" borderId="0" xfId="0" applyFont="1" applyFill="1" applyBorder="1" applyAlignment="1">
      <alignment horizontal="left"/>
    </xf>
    <xf numFmtId="3" fontId="35" fillId="10" borderId="0" xfId="0" applyNumberFormat="1" applyFont="1" applyFill="1" applyBorder="1"/>
    <xf numFmtId="3" fontId="34" fillId="10" borderId="0" xfId="0" applyNumberFormat="1" applyFont="1" applyFill="1" applyBorder="1"/>
    <xf numFmtId="0" fontId="8" fillId="18" borderId="12" xfId="0" applyFont="1" applyFill="1" applyBorder="1"/>
    <xf numFmtId="0" fontId="12" fillId="18" borderId="0" xfId="0" applyFont="1" applyFill="1" applyBorder="1"/>
    <xf numFmtId="168" fontId="12" fillId="18" borderId="0" xfId="1" applyNumberFormat="1" applyFont="1" applyFill="1" applyBorder="1"/>
    <xf numFmtId="0" fontId="8" fillId="19" borderId="15" xfId="0" applyFont="1" applyFill="1" applyBorder="1"/>
    <xf numFmtId="0" fontId="12" fillId="19" borderId="19" xfId="0" applyFont="1" applyFill="1" applyBorder="1"/>
    <xf numFmtId="168" fontId="12" fillId="19" borderId="19" xfId="1" applyNumberFormat="1" applyFont="1" applyFill="1" applyBorder="1"/>
    <xf numFmtId="0" fontId="8" fillId="0" borderId="12" xfId="0" applyFont="1" applyBorder="1"/>
    <xf numFmtId="0" fontId="8" fillId="20" borderId="15" xfId="0" applyFont="1" applyFill="1" applyBorder="1"/>
    <xf numFmtId="168" fontId="14" fillId="20" borderId="19" xfId="0" applyNumberFormat="1" applyFont="1" applyFill="1" applyBorder="1"/>
    <xf numFmtId="0" fontId="12" fillId="20" borderId="19" xfId="0" applyFont="1" applyFill="1" applyBorder="1"/>
    <xf numFmtId="4" fontId="12" fillId="20" borderId="19" xfId="0" applyNumberFormat="1" applyFont="1" applyFill="1" applyBorder="1"/>
    <xf numFmtId="0" fontId="8" fillId="9" borderId="20" xfId="0" applyFont="1" applyFill="1" applyBorder="1"/>
    <xf numFmtId="3" fontId="13" fillId="9" borderId="21" xfId="0" applyNumberFormat="1" applyFont="1" applyFill="1" applyBorder="1"/>
    <xf numFmtId="0" fontId="38" fillId="0" borderId="0" xfId="0" applyFont="1"/>
    <xf numFmtId="0" fontId="40" fillId="21" borderId="18" xfId="0" applyFont="1" applyFill="1" applyBorder="1" applyAlignment="1">
      <alignment horizontal="left" indent="1"/>
    </xf>
    <xf numFmtId="173" fontId="40" fillId="0" borderId="13" xfId="0" applyNumberFormat="1" applyFont="1" applyBorder="1"/>
    <xf numFmtId="0" fontId="40" fillId="21" borderId="13" xfId="0" applyFont="1" applyFill="1" applyBorder="1" applyAlignment="1">
      <alignment horizontal="left" indent="1"/>
    </xf>
    <xf numFmtId="0" fontId="19" fillId="15" borderId="13" xfId="0" applyFont="1" applyFill="1" applyBorder="1" applyAlignment="1">
      <alignment horizontal="center"/>
    </xf>
    <xf numFmtId="0" fontId="41" fillId="0" borderId="18" xfId="0" applyFont="1" applyBorder="1" applyAlignment="1">
      <alignment horizontal="left" indent="1"/>
    </xf>
    <xf numFmtId="164" fontId="42" fillId="0" borderId="17" xfId="0" applyNumberFormat="1" applyFont="1" applyBorder="1" applyAlignment="1">
      <alignment horizontal="right" indent="1"/>
    </xf>
    <xf numFmtId="9" fontId="42" fillId="0" borderId="17" xfId="0" applyNumberFormat="1" applyFont="1" applyBorder="1" applyAlignment="1">
      <alignment horizontal="right" indent="1"/>
    </xf>
    <xf numFmtId="0" fontId="40" fillId="21" borderId="18" xfId="0" applyFont="1" applyFill="1" applyBorder="1" applyAlignment="1">
      <alignment horizontal="left" wrapText="1" indent="1"/>
    </xf>
    <xf numFmtId="164" fontId="43" fillId="22" borderId="17" xfId="0" applyNumberFormat="1" applyFont="1" applyFill="1" applyBorder="1" applyAlignment="1">
      <alignment horizontal="right" indent="1"/>
    </xf>
    <xf numFmtId="0" fontId="23" fillId="0" borderId="0" xfId="0" applyFont="1"/>
    <xf numFmtId="0" fontId="40" fillId="4" borderId="15" xfId="0" applyFont="1" applyFill="1" applyBorder="1"/>
    <xf numFmtId="173" fontId="23" fillId="4" borderId="14" xfId="0" applyNumberFormat="1" applyFont="1" applyFill="1" applyBorder="1"/>
    <xf numFmtId="167" fontId="8" fillId="15" borderId="1" xfId="0" applyNumberFormat="1" applyFont="1" applyFill="1" applyBorder="1"/>
    <xf numFmtId="167" fontId="12" fillId="15" borderId="1" xfId="0" applyNumberFormat="1" applyFont="1" applyFill="1" applyBorder="1"/>
    <xf numFmtId="175" fontId="0" fillId="0" borderId="1" xfId="1" applyNumberFormat="1" applyFont="1" applyBorder="1" applyAlignment="1">
      <alignment horizontal="right"/>
    </xf>
    <xf numFmtId="176" fontId="0" fillId="0" borderId="3" xfId="1" applyNumberFormat="1" applyFont="1" applyBorder="1" applyAlignment="1">
      <alignment horizontal="right"/>
    </xf>
    <xf numFmtId="168" fontId="8" fillId="0" borderId="1" xfId="1" applyNumberFormat="1" applyFont="1" applyBorder="1"/>
    <xf numFmtId="168" fontId="13" fillId="4" borderId="1" xfId="1" applyNumberFormat="1" applyFont="1" applyFill="1" applyBorder="1"/>
    <xf numFmtId="168" fontId="8" fillId="4" borderId="1" xfId="1" applyNumberFormat="1" applyFont="1" applyFill="1" applyBorder="1" applyAlignment="1">
      <alignment horizontal="center"/>
    </xf>
    <xf numFmtId="0" fontId="14" fillId="23" borderId="0" xfId="0" applyFont="1" applyFill="1" applyBorder="1"/>
    <xf numFmtId="0" fontId="22" fillId="24" borderId="0" xfId="0" applyFont="1" applyFill="1" applyAlignment="1">
      <alignment horizontal="center"/>
    </xf>
    <xf numFmtId="0" fontId="22" fillId="14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25" borderId="0" xfId="0" applyFont="1" applyFill="1" applyAlignment="1">
      <alignment horizontal="center"/>
    </xf>
    <xf numFmtId="174" fontId="6" fillId="0" borderId="13" xfId="0" applyNumberFormat="1" applyFont="1" applyBorder="1"/>
    <xf numFmtId="0" fontId="1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9" fontId="12" fillId="0" borderId="1" xfId="2" applyFont="1" applyBorder="1"/>
    <xf numFmtId="0" fontId="0" fillId="0" borderId="11" xfId="0" applyFill="1" applyBorder="1"/>
    <xf numFmtId="0" fontId="45" fillId="4" borderId="5" xfId="0" applyFont="1" applyFill="1" applyBorder="1" applyAlignment="1">
      <alignment horizontal="center"/>
    </xf>
    <xf numFmtId="168" fontId="12" fillId="17" borderId="0" xfId="1" applyNumberFormat="1" applyFont="1" applyFill="1" applyBorder="1"/>
    <xf numFmtId="3" fontId="12" fillId="17" borderId="1" xfId="0" applyNumberFormat="1" applyFont="1" applyFill="1" applyBorder="1"/>
    <xf numFmtId="168" fontId="12" fillId="17" borderId="1" xfId="1" applyNumberFormat="1" applyFont="1" applyFill="1" applyBorder="1"/>
    <xf numFmtId="0" fontId="0" fillId="17" borderId="1" xfId="0" applyFill="1" applyBorder="1"/>
    <xf numFmtId="167" fontId="12" fillId="17" borderId="1" xfId="1" applyNumberFormat="1" applyFont="1" applyFill="1" applyBorder="1"/>
    <xf numFmtId="167" fontId="12" fillId="17" borderId="1" xfId="1" applyFont="1" applyFill="1" applyBorder="1"/>
    <xf numFmtId="3" fontId="12" fillId="17" borderId="1" xfId="1" applyNumberFormat="1" applyFont="1" applyFill="1" applyBorder="1"/>
    <xf numFmtId="41" fontId="12" fillId="17" borderId="1" xfId="7" applyFont="1" applyFill="1" applyBorder="1"/>
    <xf numFmtId="0" fontId="0" fillId="17" borderId="0" xfId="0" applyFill="1" applyAlignment="1">
      <alignment horizontal="center"/>
    </xf>
    <xf numFmtId="3" fontId="0" fillId="17" borderId="0" xfId="0" applyNumberFormat="1" applyFill="1"/>
    <xf numFmtId="168" fontId="0" fillId="17" borderId="0" xfId="0" applyNumberFormat="1" applyFill="1"/>
    <xf numFmtId="4" fontId="0" fillId="17" borderId="0" xfId="0" applyNumberFormat="1" applyFill="1"/>
    <xf numFmtId="0" fontId="9" fillId="17" borderId="0" xfId="0" applyFont="1" applyFill="1"/>
    <xf numFmtId="0" fontId="9" fillId="17" borderId="0" xfId="0" applyFont="1" applyFill="1" applyAlignment="1">
      <alignment horizontal="center"/>
    </xf>
    <xf numFmtId="0" fontId="9" fillId="17" borderId="1" xfId="0" applyFont="1" applyFill="1" applyBorder="1"/>
    <xf numFmtId="0" fontId="2" fillId="17" borderId="1" xfId="0" applyFont="1" applyFill="1" applyBorder="1"/>
    <xf numFmtId="0" fontId="5" fillId="17" borderId="1" xfId="0" applyFont="1" applyFill="1" applyBorder="1"/>
    <xf numFmtId="0" fontId="1" fillId="17" borderId="1" xfId="0" applyFont="1" applyFill="1" applyBorder="1"/>
    <xf numFmtId="0" fontId="4" fillId="17" borderId="1" xfId="0" applyFont="1" applyFill="1" applyBorder="1"/>
    <xf numFmtId="0" fontId="12" fillId="17" borderId="0" xfId="0" applyFont="1" applyFill="1" applyBorder="1"/>
    <xf numFmtId="0" fontId="12" fillId="17" borderId="1" xfId="0" applyFont="1" applyFill="1" applyBorder="1"/>
    <xf numFmtId="0" fontId="11" fillId="17" borderId="1" xfId="0" applyFont="1" applyFill="1" applyBorder="1"/>
    <xf numFmtId="10" fontId="12" fillId="17" borderId="0" xfId="0" applyNumberFormat="1" applyFont="1" applyFill="1" applyBorder="1"/>
    <xf numFmtId="0" fontId="12" fillId="17" borderId="0" xfId="0" applyFont="1" applyFill="1"/>
    <xf numFmtId="10" fontId="0" fillId="17" borderId="0" xfId="2" applyNumberFormat="1" applyFont="1" applyFill="1"/>
    <xf numFmtId="10" fontId="0" fillId="17" borderId="0" xfId="0" applyNumberFormat="1" applyFill="1"/>
    <xf numFmtId="168" fontId="12" fillId="17" borderId="0" xfId="0" applyNumberFormat="1" applyFont="1" applyFill="1"/>
    <xf numFmtId="0" fontId="10" fillId="17" borderId="0" xfId="0" applyFont="1" applyFill="1"/>
    <xf numFmtId="0" fontId="24" fillId="17" borderId="0" xfId="0" applyFont="1" applyFill="1" applyAlignment="1">
      <alignment horizontal="center"/>
    </xf>
    <xf numFmtId="165" fontId="0" fillId="17" borderId="0" xfId="300" applyFont="1" applyFill="1"/>
    <xf numFmtId="171" fontId="0" fillId="17" borderId="0" xfId="0" applyNumberFormat="1" applyFill="1"/>
    <xf numFmtId="41" fontId="0" fillId="17" borderId="0" xfId="0" applyNumberFormat="1" applyFill="1"/>
    <xf numFmtId="168" fontId="0" fillId="17" borderId="0" xfId="1" applyNumberFormat="1" applyFont="1" applyFill="1" applyBorder="1"/>
    <xf numFmtId="168" fontId="0" fillId="17" borderId="0" xfId="1" applyNumberFormat="1" applyFont="1" applyFill="1"/>
    <xf numFmtId="0" fontId="0" fillId="17" borderId="30" xfId="0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41" fontId="12" fillId="17" borderId="15" xfId="7" applyNumberFormat="1" applyFont="1" applyFill="1" applyBorder="1"/>
    <xf numFmtId="41" fontId="14" fillId="17" borderId="31" xfId="7" applyNumberFormat="1" applyFont="1" applyFill="1" applyBorder="1"/>
    <xf numFmtId="41" fontId="14" fillId="17" borderId="5" xfId="7" applyNumberFormat="1" applyFont="1" applyFill="1" applyBorder="1"/>
    <xf numFmtId="172" fontId="0" fillId="17" borderId="1" xfId="1" applyNumberFormat="1" applyFont="1" applyFill="1" applyBorder="1" applyAlignment="1">
      <alignment horizontal="right"/>
    </xf>
    <xf numFmtId="37" fontId="0" fillId="17" borderId="1" xfId="1" applyNumberFormat="1" applyFont="1" applyFill="1" applyBorder="1" applyAlignment="1">
      <alignment horizontal="right"/>
    </xf>
    <xf numFmtId="1" fontId="0" fillId="17" borderId="1" xfId="1" applyNumberFormat="1" applyFont="1" applyFill="1" applyBorder="1" applyAlignment="1">
      <alignment horizontal="right"/>
    </xf>
    <xf numFmtId="175" fontId="7" fillId="17" borderId="1" xfId="1" applyNumberFormat="1" applyFont="1" applyFill="1" applyBorder="1" applyAlignment="1">
      <alignment horizontal="right"/>
    </xf>
    <xf numFmtId="175" fontId="0" fillId="17" borderId="1" xfId="1" applyNumberFormat="1" applyFont="1" applyFill="1" applyBorder="1" applyAlignment="1">
      <alignment horizontal="right"/>
    </xf>
    <xf numFmtId="0" fontId="8" fillId="17" borderId="25" xfId="0" applyFont="1" applyFill="1" applyBorder="1"/>
    <xf numFmtId="0" fontId="0" fillId="17" borderId="26" xfId="0" applyFill="1" applyBorder="1" applyAlignment="1">
      <alignment horizontal="center"/>
    </xf>
    <xf numFmtId="0" fontId="0" fillId="17" borderId="27" xfId="0" applyFill="1" applyBorder="1"/>
    <xf numFmtId="9" fontId="0" fillId="17" borderId="1" xfId="0" applyNumberFormat="1" applyFill="1" applyBorder="1"/>
    <xf numFmtId="0" fontId="8" fillId="17" borderId="28" xfId="0" applyFont="1" applyFill="1" applyBorder="1"/>
    <xf numFmtId="0" fontId="0" fillId="17" borderId="29" xfId="0" applyFill="1" applyBorder="1"/>
    <xf numFmtId="1" fontId="0" fillId="17" borderId="0" xfId="0" applyNumberFormat="1" applyFill="1"/>
    <xf numFmtId="4" fontId="10" fillId="17" borderId="0" xfId="0" applyNumberFormat="1" applyFont="1" applyFill="1"/>
    <xf numFmtId="168" fontId="0" fillId="17" borderId="1" xfId="1" applyNumberFormat="1" applyFont="1" applyFill="1" applyBorder="1"/>
    <xf numFmtId="176" fontId="7" fillId="17" borderId="3" xfId="1" applyNumberFormat="1" applyFont="1" applyFill="1" applyBorder="1" applyAlignment="1">
      <alignment horizontal="right"/>
    </xf>
    <xf numFmtId="168" fontId="8" fillId="17" borderId="1" xfId="1" applyNumberFormat="1" applyFont="1" applyFill="1" applyBorder="1"/>
    <xf numFmtId="175" fontId="8" fillId="17" borderId="1" xfId="1" applyNumberFormat="1" applyFont="1" applyFill="1" applyBorder="1" applyAlignment="1">
      <alignment horizontal="right"/>
    </xf>
    <xf numFmtId="0" fontId="8" fillId="17" borderId="1" xfId="0" applyFont="1" applyFill="1" applyBorder="1"/>
    <xf numFmtId="176" fontId="8" fillId="17" borderId="3" xfId="1" applyNumberFormat="1" applyFont="1" applyFill="1" applyBorder="1" applyAlignment="1">
      <alignment horizontal="right"/>
    </xf>
    <xf numFmtId="0" fontId="8" fillId="17" borderId="15" xfId="0" applyFont="1" applyFill="1" applyBorder="1" applyAlignment="1">
      <alignment horizontal="left"/>
    </xf>
    <xf numFmtId="0" fontId="8" fillId="17" borderId="14" xfId="0" applyFont="1" applyFill="1" applyBorder="1" applyAlignment="1">
      <alignment horizontal="left"/>
    </xf>
    <xf numFmtId="171" fontId="0" fillId="17" borderId="1" xfId="0" applyNumberFormat="1" applyFill="1" applyBorder="1"/>
    <xf numFmtId="175" fontId="12" fillId="17" borderId="1" xfId="1" applyNumberFormat="1" applyFont="1" applyFill="1" applyBorder="1" applyAlignment="1">
      <alignment horizontal="right"/>
    </xf>
    <xf numFmtId="41" fontId="0" fillId="17" borderId="1" xfId="0" applyNumberFormat="1" applyFill="1" applyBorder="1"/>
    <xf numFmtId="41" fontId="0" fillId="17" borderId="1" xfId="7" applyFont="1" applyFill="1" applyBorder="1"/>
    <xf numFmtId="176" fontId="6" fillId="17" borderId="1" xfId="1" applyNumberFormat="1" applyFont="1" applyFill="1" applyBorder="1"/>
    <xf numFmtId="176" fontId="9" fillId="17" borderId="1" xfId="1" applyNumberFormat="1" applyFont="1" applyFill="1" applyBorder="1"/>
    <xf numFmtId="174" fontId="6" fillId="17" borderId="13" xfId="0" applyNumberFormat="1" applyFont="1" applyFill="1" applyBorder="1"/>
    <xf numFmtId="0" fontId="21" fillId="17" borderId="4" xfId="0" applyFont="1" applyFill="1" applyBorder="1" applyAlignment="1">
      <alignment horizontal="right"/>
    </xf>
    <xf numFmtId="10" fontId="8" fillId="17" borderId="0" xfId="0" applyNumberFormat="1" applyFont="1" applyFill="1"/>
    <xf numFmtId="0" fontId="38" fillId="17" borderId="0" xfId="0" applyFont="1" applyFill="1"/>
    <xf numFmtId="0" fontId="40" fillId="17" borderId="0" xfId="0" applyFont="1" applyFill="1"/>
    <xf numFmtId="173" fontId="19" fillId="17" borderId="0" xfId="0" applyNumberFormat="1" applyFont="1" applyFill="1"/>
    <xf numFmtId="10" fontId="40" fillId="17" borderId="0" xfId="0" applyNumberFormat="1" applyFont="1" applyFill="1"/>
    <xf numFmtId="0" fontId="44" fillId="17" borderId="0" xfId="0" applyFont="1" applyFill="1" applyBorder="1" applyAlignment="1"/>
    <xf numFmtId="0" fontId="40" fillId="17" borderId="5" xfId="0" applyFont="1" applyFill="1" applyBorder="1"/>
    <xf numFmtId="171" fontId="19" fillId="17" borderId="23" xfId="0" applyNumberFormat="1" applyFont="1" applyFill="1" applyBorder="1"/>
    <xf numFmtId="0" fontId="40" fillId="17" borderId="12" xfId="0" applyFont="1" applyFill="1" applyBorder="1"/>
    <xf numFmtId="171" fontId="19" fillId="17" borderId="9" xfId="0" applyNumberFormat="1" applyFont="1" applyFill="1" applyBorder="1"/>
    <xf numFmtId="0" fontId="40" fillId="17" borderId="7" xfId="0" applyFont="1" applyFill="1" applyBorder="1"/>
    <xf numFmtId="171" fontId="19" fillId="17" borderId="24" xfId="0" applyNumberFormat="1" applyFont="1" applyFill="1" applyBorder="1"/>
    <xf numFmtId="4" fontId="40" fillId="17" borderId="0" xfId="0" applyNumberFormat="1" applyFont="1" applyFill="1"/>
    <xf numFmtId="171" fontId="40" fillId="17" borderId="0" xfId="0" applyNumberFormat="1" applyFont="1" applyFill="1"/>
    <xf numFmtId="0" fontId="46" fillId="17" borderId="0" xfId="0" applyFont="1" applyFill="1" applyAlignment="1">
      <alignment horizontal="left"/>
    </xf>
    <xf numFmtId="0" fontId="19" fillId="4" borderId="10" xfId="0" applyFont="1" applyFill="1" applyBorder="1" applyAlignment="1">
      <alignment horizontal="left"/>
    </xf>
    <xf numFmtId="0" fontId="19" fillId="4" borderId="11" xfId="0" applyFont="1" applyFill="1" applyBorder="1" applyAlignment="1">
      <alignment horizontal="left"/>
    </xf>
    <xf numFmtId="0" fontId="0" fillId="17" borderId="15" xfId="0" applyFill="1" applyBorder="1" applyAlignment="1">
      <alignment horizontal="left"/>
    </xf>
    <xf numFmtId="0" fontId="0" fillId="17" borderId="14" xfId="0" applyFill="1" applyBorder="1" applyAlignment="1">
      <alignment horizontal="left"/>
    </xf>
    <xf numFmtId="168" fontId="0" fillId="17" borderId="1" xfId="1" applyNumberFormat="1" applyFont="1" applyFill="1" applyBorder="1" applyAlignment="1">
      <alignment horizontal="left"/>
    </xf>
    <xf numFmtId="168" fontId="13" fillId="4" borderId="1" xfId="1" applyNumberFormat="1" applyFont="1" applyFill="1" applyBorder="1" applyAlignment="1">
      <alignment horizontal="left"/>
    </xf>
    <xf numFmtId="0" fontId="23" fillId="4" borderId="15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174" fontId="6" fillId="5" borderId="32" xfId="1" applyNumberFormat="1" applyFont="1" applyFill="1" applyBorder="1" applyAlignment="1">
      <alignment horizontal="center" vertical="center"/>
    </xf>
    <xf numFmtId="174" fontId="6" fillId="5" borderId="3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39" fillId="15" borderId="4" xfId="0" applyFont="1" applyFill="1" applyBorder="1" applyAlignment="1">
      <alignment horizontal="left" indent="1"/>
    </xf>
    <xf numFmtId="0" fontId="39" fillId="15" borderId="22" xfId="0" applyFont="1" applyFill="1" applyBorder="1" applyAlignment="1">
      <alignment horizontal="left" indent="1"/>
    </xf>
  </cellXfs>
  <cellStyles count="301">
    <cellStyle name="Comma" xfId="1" builtinId="3"/>
    <cellStyle name="Comma [0]" xfId="7" builtinId="6"/>
    <cellStyle name="Currency" xfId="300" builtinId="4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C46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styles.xml" Type="http://schemas.openxmlformats.org/officeDocument/2006/relationships/styles"/>
<Relationship Id="rId11" Target="sharedStrings.xml" Type="http://schemas.openxmlformats.org/officeDocument/2006/relationships/sharedStrings"/>
<Relationship Id="rId12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externalLinks/externalLink1.xml" Type="http://schemas.openxmlformats.org/officeDocument/2006/relationships/externalLink"/>
<Relationship Id="rId8" Target="externalLinks/externalLink2.xml" Type="http://schemas.openxmlformats.org/officeDocument/2006/relationships/externalLink"/>
<Relationship Id="rId9" Target="theme/theme1.xml" Type="http://schemas.openxmlformats.org/officeDocument/2006/relationships/theme"/>
</Relationships>

</file>

<file path=xl/externalLinks/_rels/externalLink1.xml.rels><?xml version="1.0" encoding="UTF-8" standalone="no"?>
<Relationships xmlns="http://schemas.openxmlformats.org/package/2006/relationships">
<Relationship Id="rId1" Target="file://///fuprovi.org/informacionred/Usuarios/ocampos/2017/Proyecci&#243;n-Proyectos-2017/Proyecciones-2016/San%20Pablo%20(Nandayure)/IV-Estimaci&#243;n-Financiera-San-Pablo-Nandayure-7-11-16.xlsx" TargetMode="External" Type="http://schemas.openxmlformats.org/officeDocument/2006/relationships/externalLinkPath"/>
</Relationships>

</file>

<file path=xl/externalLinks/_rels/externalLink2.xml.rels><?xml version="1.0" encoding="UTF-8" standalone="no"?>
<Relationships xmlns="http://schemas.openxmlformats.org/package/2006/relationships">
<Relationship Id="rId1" Target="file://///fuprovi.org/informacionred/Usuarios/ocampos/2017/Proyecci&#243;n-Proyectos-2017/Proyecciones-Proyectos-2017/Colorado/III-Estimaci&#243;n-Financiera-(72%20Unidades)31-01-17.xlsx" TargetMode="External" Type="http://schemas.openxmlformats.org/officeDocument/2006/relationships/externalLinkPath"/>
</Relationships>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  <sheetName val="Ventas"/>
      <sheetName val="Financiamiento"/>
      <sheetName val="Depreciación"/>
      <sheetName val="Supuestos"/>
      <sheetName val="Costos"/>
    </sheetNames>
    <sheetDataSet>
      <sheetData sheetId="0"/>
      <sheetData sheetId="1"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  <sheetName val="Ventas"/>
      <sheetName val="Financiamiento"/>
      <sheetName val="Depreciación"/>
      <sheetName val="Supuestos"/>
      <sheetName val="Costos"/>
      <sheetName val="Resumen"/>
    </sheetNames>
    <sheetDataSet>
      <sheetData sheetId="0">
        <row r="73">
          <cell r="A73" t="str">
            <v>Formalización</v>
          </cell>
        </row>
        <row r="74">
          <cell r="A74" t="str">
            <v>Desarrollo Comunal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Breeze">
      <a:dk1>
        <a:sysClr val="windowText" lastClr="000000"/>
      </a:dk1>
      <a:lt1>
        <a:sysClr val="window" lastClr="FFFFFF"/>
      </a:lt1>
      <a:dk2>
        <a:srgbClr val="09213B"/>
      </a:dk2>
      <a:lt2>
        <a:srgbClr val="D5EDF4"/>
      </a:lt2>
      <a:accent1>
        <a:srgbClr val="2C7C9F"/>
      </a:accent1>
      <a:accent2>
        <a:srgbClr val="244A58"/>
      </a:accent2>
      <a:accent3>
        <a:srgbClr val="E2751D"/>
      </a:accent3>
      <a:accent4>
        <a:srgbClr val="FFB400"/>
      </a:accent4>
      <a:accent5>
        <a:srgbClr val="7EB606"/>
      </a:accent5>
      <a:accent6>
        <a:srgbClr val="C00000"/>
      </a:accent6>
      <a:hlink>
        <a:srgbClr val="7030A0"/>
      </a:hlink>
      <a:folHlink>
        <a:srgbClr val="00B0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Relationship Id="rId2" Target="../drawings/vmlDrawing1.vml" Type="http://schemas.openxmlformats.org/officeDocument/2006/relationships/vmlDrawing"/>
<Relationship Id="rId3" Target="../comments1.xml" Type="http://schemas.openxmlformats.org/officeDocument/2006/relationships/comments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F241"/>
  <sheetViews>
    <sheetView topLeftCell="A30" zoomScaleNormal="100" zoomScalePageLayoutView="150" workbookViewId="0">
      <selection activeCell="C69" sqref="C69"/>
    </sheetView>
  </sheetViews>
  <sheetFormatPr defaultColWidth="11.42578125" defaultRowHeight="15" x14ac:dyDescent="0.25"/>
  <cols>
    <col min="1" max="1" width="11.42578125" style="76"/>
    <col min="2" max="2" width="40.42578125" style="76" customWidth="1"/>
    <col min="3" max="3" width="20.5703125" style="76" bestFit="1" customWidth="1"/>
    <col min="4" max="4" width="12.85546875" style="76" customWidth="1"/>
    <col min="5" max="5" width="13.140625" style="76" customWidth="1"/>
    <col min="6" max="6" width="12.42578125" style="76" customWidth="1"/>
    <col min="7" max="7" width="12.85546875" style="76" customWidth="1"/>
    <col min="8" max="8" width="14" style="76" customWidth="1"/>
    <col min="9" max="9" width="12.42578125" style="76" customWidth="1"/>
    <col min="10" max="10" width="13.140625" style="76" customWidth="1"/>
    <col min="11" max="11" width="12.42578125" style="76" customWidth="1"/>
    <col min="12" max="14" width="13.140625" style="76" customWidth="1"/>
    <col min="15" max="19" width="12.42578125" style="76" customWidth="1"/>
    <col min="20" max="20" width="12.85546875" style="76" customWidth="1"/>
    <col min="21" max="21" width="20" style="76" customWidth="1"/>
    <col min="22" max="22" width="16.140625" style="76" customWidth="1"/>
    <col min="23" max="16384" width="11.42578125" style="76"/>
  </cols>
  <sheetData>
    <row r="1" spans="2:32" ht="18.75" x14ac:dyDescent="0.3">
      <c r="B1" s="136" t="s">
        <v>184</v>
      </c>
    </row>
    <row r="2" spans="2:32" ht="18.75" x14ac:dyDescent="0.3">
      <c r="B2" s="136" t="s">
        <v>191</v>
      </c>
    </row>
    <row r="3" spans="2:32" s="132" customFormat="1" x14ac:dyDescent="0.25">
      <c r="B3" s="207" t="s">
        <v>65</v>
      </c>
      <c r="C3" s="24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  <c r="L3" s="25" t="s">
        <v>9</v>
      </c>
      <c r="M3" s="25" t="s">
        <v>10</v>
      </c>
      <c r="N3" s="25" t="s">
        <v>11</v>
      </c>
      <c r="O3" s="25" t="s">
        <v>12</v>
      </c>
      <c r="P3" s="25" t="s">
        <v>13</v>
      </c>
      <c r="Q3" s="25" t="s">
        <v>14</v>
      </c>
      <c r="R3" s="25" t="s">
        <v>15</v>
      </c>
      <c r="S3" s="25" t="s">
        <v>16</v>
      </c>
      <c r="T3" s="25" t="s">
        <v>17</v>
      </c>
    </row>
    <row r="4" spans="2:32" x14ac:dyDescent="0.25">
      <c r="B4" s="208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32" s="75" customFormat="1" ht="18.75" x14ac:dyDescent="0.3">
      <c r="B5" s="138" t="s">
        <v>85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9</v>
      </c>
      <c r="M5" s="27" t="s">
        <v>10</v>
      </c>
      <c r="N5" s="27" t="s">
        <v>11</v>
      </c>
      <c r="O5" s="27" t="s">
        <v>12</v>
      </c>
      <c r="P5" s="27" t="s">
        <v>13</v>
      </c>
      <c r="Q5" s="27" t="s">
        <v>14</v>
      </c>
      <c r="R5" s="27" t="s">
        <v>15</v>
      </c>
      <c r="S5" s="27" t="s">
        <v>16</v>
      </c>
      <c r="T5" s="27" t="s">
        <v>17</v>
      </c>
      <c r="U5" s="26" t="s">
        <v>31</v>
      </c>
      <c r="V5" s="73"/>
      <c r="W5" s="73"/>
      <c r="X5" s="73"/>
      <c r="Y5" s="73"/>
      <c r="Z5" s="73"/>
      <c r="AA5" s="73"/>
      <c r="AB5" s="73"/>
      <c r="AC5" s="73"/>
      <c r="AD5" s="73"/>
      <c r="AE5" s="73"/>
      <c r="AF5" s="74"/>
    </row>
    <row r="6" spans="2:32" s="75" customFormat="1" ht="18.75" x14ac:dyDescent="0.3">
      <c r="B6" s="139" t="s">
        <v>84</v>
      </c>
      <c r="C6" s="137"/>
      <c r="D6" s="137"/>
      <c r="E6" s="68"/>
      <c r="F6" s="38"/>
      <c r="G6" s="38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6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4"/>
    </row>
    <row r="7" spans="2:32" s="75" customFormat="1" ht="18.75" x14ac:dyDescent="0.3">
      <c r="B7" s="140" t="s">
        <v>72</v>
      </c>
      <c r="C7" s="137"/>
      <c r="D7" s="137"/>
      <c r="E7" s="36"/>
      <c r="F7" s="37"/>
      <c r="G7" s="37"/>
      <c r="H7" s="37"/>
      <c r="I7" s="37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26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4"/>
    </row>
    <row r="8" spans="2:32" s="75" customFormat="1" ht="18.75" x14ac:dyDescent="0.3">
      <c r="B8" s="141" t="s">
        <v>146</v>
      </c>
      <c r="C8" s="137"/>
      <c r="D8" s="1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26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4"/>
    </row>
    <row r="9" spans="2:32" s="75" customFormat="1" ht="18.75" x14ac:dyDescent="0.3">
      <c r="B9" s="141" t="s">
        <v>148</v>
      </c>
      <c r="C9" s="137"/>
      <c r="D9" s="137"/>
      <c r="E9" s="36"/>
      <c r="F9" s="36"/>
      <c r="G9" s="36"/>
      <c r="H9" s="36"/>
      <c r="I9" s="36"/>
      <c r="J9" s="114"/>
      <c r="K9" s="114"/>
      <c r="L9" s="114"/>
      <c r="M9" s="114"/>
      <c r="N9" s="36"/>
      <c r="O9" s="36"/>
      <c r="P9" s="36"/>
      <c r="Q9" s="36"/>
      <c r="R9" s="36"/>
      <c r="S9" s="36"/>
      <c r="T9" s="36"/>
      <c r="U9" s="26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4"/>
    </row>
    <row r="10" spans="2:32" s="75" customFormat="1" ht="18.75" x14ac:dyDescent="0.3">
      <c r="B10" s="141" t="s">
        <v>73</v>
      </c>
      <c r="C10" s="137"/>
      <c r="D10" s="137"/>
      <c r="E10" s="36"/>
      <c r="F10" s="36"/>
      <c r="G10" s="36"/>
      <c r="H10" s="36"/>
      <c r="I10" s="36"/>
      <c r="J10" s="36"/>
      <c r="K10" s="36"/>
      <c r="L10" s="36"/>
      <c r="M10" s="36"/>
      <c r="N10" s="115"/>
      <c r="O10" s="115"/>
      <c r="P10" s="115"/>
      <c r="Q10" s="115"/>
      <c r="R10" s="115"/>
      <c r="S10" s="115"/>
      <c r="T10" s="36"/>
      <c r="U10" s="26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4"/>
    </row>
    <row r="11" spans="2:32" s="75" customFormat="1" ht="18.75" x14ac:dyDescent="0.3">
      <c r="B11" s="141" t="s">
        <v>149</v>
      </c>
      <c r="C11" s="137"/>
      <c r="D11" s="137"/>
      <c r="E11" s="36"/>
      <c r="F11" s="36"/>
      <c r="G11" s="36"/>
      <c r="H11" s="36"/>
      <c r="I11" s="36"/>
      <c r="J11" s="116"/>
      <c r="K11" s="116"/>
      <c r="L11" s="116"/>
      <c r="M11" s="9"/>
      <c r="N11" s="9"/>
      <c r="O11" s="9"/>
      <c r="P11" s="9"/>
      <c r="Q11" s="9"/>
      <c r="R11" s="9"/>
      <c r="S11" s="9"/>
      <c r="T11" s="9"/>
      <c r="U11" s="26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4"/>
    </row>
    <row r="12" spans="2:32" s="75" customFormat="1" ht="18.75" x14ac:dyDescent="0.3">
      <c r="B12" s="142" t="s">
        <v>45</v>
      </c>
      <c r="C12" s="137"/>
      <c r="D12" s="137"/>
      <c r="E12" s="36"/>
      <c r="F12" s="36"/>
      <c r="G12" s="36"/>
      <c r="H12" s="36"/>
      <c r="I12" s="36"/>
      <c r="J12" s="36"/>
      <c r="K12" s="36"/>
      <c r="L12" s="36"/>
      <c r="M12" s="116"/>
      <c r="N12" s="116"/>
      <c r="O12" s="36"/>
      <c r="P12" s="36"/>
      <c r="Q12" s="36"/>
      <c r="R12" s="36"/>
      <c r="S12" s="36"/>
      <c r="T12" s="36"/>
      <c r="U12" s="26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4"/>
    </row>
    <row r="13" spans="2:32" s="75" customFormat="1" ht="18.75" x14ac:dyDescent="0.3">
      <c r="B13" s="141" t="s">
        <v>147</v>
      </c>
      <c r="C13" s="137"/>
      <c r="D13" s="13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117"/>
      <c r="T13" s="117"/>
      <c r="U13" s="26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4"/>
    </row>
    <row r="14" spans="2:32" ht="15" customHeight="1" x14ac:dyDescent="0.35">
      <c r="B14" s="77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</row>
    <row r="15" spans="2:32" ht="18.75" x14ac:dyDescent="0.3">
      <c r="B15" s="61" t="s">
        <v>87</v>
      </c>
      <c r="C15" s="24" t="s">
        <v>0</v>
      </c>
      <c r="D15" s="25" t="s">
        <v>1</v>
      </c>
      <c r="E15" s="25" t="s">
        <v>2</v>
      </c>
      <c r="F15" s="25" t="s">
        <v>3</v>
      </c>
      <c r="G15" s="25" t="s">
        <v>4</v>
      </c>
      <c r="H15" s="25" t="s">
        <v>5</v>
      </c>
      <c r="I15" s="25" t="s">
        <v>6</v>
      </c>
      <c r="J15" s="25" t="s">
        <v>7</v>
      </c>
      <c r="K15" s="25" t="s">
        <v>8</v>
      </c>
      <c r="L15" s="25" t="s">
        <v>9</v>
      </c>
      <c r="M15" s="25" t="s">
        <v>10</v>
      </c>
      <c r="N15" s="25" t="s">
        <v>11</v>
      </c>
      <c r="O15" s="25" t="s">
        <v>12</v>
      </c>
      <c r="P15" s="25" t="s">
        <v>13</v>
      </c>
      <c r="Q15" s="25" t="s">
        <v>14</v>
      </c>
      <c r="R15" s="25" t="s">
        <v>15</v>
      </c>
      <c r="S15" s="25" t="s">
        <v>16</v>
      </c>
      <c r="T15" s="25" t="s">
        <v>17</v>
      </c>
      <c r="U15" s="26"/>
    </row>
    <row r="16" spans="2:32" x14ac:dyDescent="0.25">
      <c r="B16" s="127" t="s">
        <v>150</v>
      </c>
      <c r="C16" s="48">
        <f>+Ventas!B5*Costos!D10</f>
        <v>0</v>
      </c>
      <c r="D16" s="144"/>
      <c r="E16" s="126">
        <f>Ventas!C5</f>
        <v>0</v>
      </c>
      <c r="F16" s="126">
        <f>Ventas!D5</f>
        <v>0</v>
      </c>
      <c r="G16" s="126">
        <f>Ventas!E5</f>
        <v>0</v>
      </c>
      <c r="H16" s="126">
        <f>Ventas!F5</f>
        <v>0</v>
      </c>
      <c r="I16" s="126">
        <f>Ventas!G5</f>
        <v>0</v>
      </c>
      <c r="J16" s="126">
        <f>Ventas!H5</f>
        <v>0</v>
      </c>
      <c r="K16" s="126">
        <f>Ventas!I5</f>
        <v>0</v>
      </c>
      <c r="L16" s="126">
        <f>Ventas!J5</f>
        <v>0</v>
      </c>
      <c r="M16" s="126">
        <f>Ventas!K5</f>
        <v>0</v>
      </c>
      <c r="N16" s="126">
        <f>Ventas!L5</f>
        <v>0</v>
      </c>
      <c r="O16" s="126">
        <f>Ventas!M5</f>
        <v>0</v>
      </c>
      <c r="P16" s="126">
        <f>Ventas!N5</f>
        <v>0</v>
      </c>
      <c r="Q16" s="126">
        <f>Ventas!O5</f>
        <v>0</v>
      </c>
      <c r="R16" s="126">
        <f>Ventas!P5</f>
        <v>0</v>
      </c>
      <c r="S16" s="126">
        <f>Ventas!Q5</f>
        <v>0</v>
      </c>
      <c r="T16" s="126">
        <f>Ventas!R5</f>
        <v>0</v>
      </c>
      <c r="U16" s="64">
        <f>SUM(E16:T16)</f>
        <v>0</v>
      </c>
    </row>
    <row r="17" spans="2:22" x14ac:dyDescent="0.25">
      <c r="B17" s="127" t="s">
        <v>151</v>
      </c>
      <c r="C17" s="48">
        <f>+Ventas!B6*Costos!D10</f>
        <v>0</v>
      </c>
      <c r="D17" s="144"/>
      <c r="E17" s="126">
        <f>Ventas!C6</f>
        <v>0</v>
      </c>
      <c r="F17" s="126">
        <f>Ventas!D6</f>
        <v>0</v>
      </c>
      <c r="G17" s="126">
        <f>Ventas!E6</f>
        <v>0</v>
      </c>
      <c r="H17" s="126">
        <f>Ventas!F6</f>
        <v>0</v>
      </c>
      <c r="I17" s="126">
        <f>Ventas!G6</f>
        <v>0</v>
      </c>
      <c r="J17" s="126">
        <f>Ventas!H6</f>
        <v>0</v>
      </c>
      <c r="K17" s="126">
        <f>Ventas!I6</f>
        <v>0</v>
      </c>
      <c r="L17" s="126">
        <f>Ventas!J6</f>
        <v>0</v>
      </c>
      <c r="M17" s="126">
        <f>Ventas!K6</f>
        <v>0</v>
      </c>
      <c r="N17" s="126">
        <f>Ventas!L6</f>
        <v>0</v>
      </c>
      <c r="O17" s="126">
        <f>Ventas!M6</f>
        <v>0</v>
      </c>
      <c r="P17" s="126">
        <f>Ventas!N6</f>
        <v>0</v>
      </c>
      <c r="Q17" s="126">
        <f>Ventas!O6</f>
        <v>0</v>
      </c>
      <c r="R17" s="126">
        <f>Ventas!P6</f>
        <v>0</v>
      </c>
      <c r="S17" s="126">
        <f>Ventas!Q6</f>
        <v>0</v>
      </c>
      <c r="T17" s="126">
        <f>Ventas!R6</f>
        <v>0</v>
      </c>
      <c r="U17" s="64">
        <f>SUM(E17:T17)</f>
        <v>0</v>
      </c>
    </row>
    <row r="18" spans="2:22" ht="18.75" x14ac:dyDescent="0.3">
      <c r="B18" s="113" t="s">
        <v>88</v>
      </c>
      <c r="C18" s="49">
        <f>SUM(C16:C17)</f>
        <v>0</v>
      </c>
      <c r="D18" s="47">
        <f t="shared" ref="D18:S18" si="0">SUM(D16:D16)</f>
        <v>0</v>
      </c>
      <c r="E18" s="47">
        <f t="shared" si="0"/>
        <v>0</v>
      </c>
      <c r="F18" s="47">
        <f t="shared" si="0"/>
        <v>0</v>
      </c>
      <c r="G18" s="47">
        <f t="shared" si="0"/>
        <v>0</v>
      </c>
      <c r="H18" s="47">
        <f t="shared" si="0"/>
        <v>0</v>
      </c>
      <c r="I18" s="47">
        <f t="shared" si="0"/>
        <v>0</v>
      </c>
      <c r="J18" s="47">
        <f t="shared" si="0"/>
        <v>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47">
        <f t="shared" si="0"/>
        <v>0</v>
      </c>
      <c r="Q18" s="47">
        <f t="shared" si="0"/>
        <v>0</v>
      </c>
      <c r="R18" s="47">
        <f t="shared" si="0"/>
        <v>0</v>
      </c>
      <c r="S18" s="47">
        <f t="shared" si="0"/>
        <v>0</v>
      </c>
      <c r="T18" s="47">
        <f>SUM(T16:T17)</f>
        <v>0</v>
      </c>
      <c r="U18" s="65">
        <f>SUM(U16:U17)</f>
        <v>0</v>
      </c>
      <c r="V18" s="133"/>
    </row>
    <row r="19" spans="2:22" x14ac:dyDescent="0.25">
      <c r="B19" s="17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2:22" ht="18.75" x14ac:dyDescent="0.3">
      <c r="B20" s="61" t="s">
        <v>29</v>
      </c>
      <c r="C20" s="123" t="s">
        <v>0</v>
      </c>
      <c r="D20" s="25" t="s">
        <v>1</v>
      </c>
      <c r="E20" s="25" t="s">
        <v>2</v>
      </c>
      <c r="F20" s="25" t="s">
        <v>3</v>
      </c>
      <c r="G20" s="25" t="s">
        <v>4</v>
      </c>
      <c r="H20" s="25" t="s">
        <v>5</v>
      </c>
      <c r="I20" s="25" t="s">
        <v>6</v>
      </c>
      <c r="J20" s="25" t="s">
        <v>7</v>
      </c>
      <c r="K20" s="25" t="s">
        <v>8</v>
      </c>
      <c r="L20" s="25" t="s">
        <v>9</v>
      </c>
      <c r="M20" s="25" t="s">
        <v>10</v>
      </c>
      <c r="N20" s="25" t="s">
        <v>11</v>
      </c>
      <c r="O20" s="25" t="s">
        <v>12</v>
      </c>
      <c r="P20" s="25" t="s">
        <v>13</v>
      </c>
      <c r="Q20" s="25" t="s">
        <v>14</v>
      </c>
      <c r="R20" s="25" t="s">
        <v>15</v>
      </c>
      <c r="S20" s="25" t="s">
        <v>16</v>
      </c>
      <c r="T20" s="25" t="s">
        <v>17</v>
      </c>
      <c r="U20" s="62"/>
    </row>
    <row r="21" spans="2:22" x14ac:dyDescent="0.25">
      <c r="B21" s="127" t="s">
        <v>98</v>
      </c>
      <c r="C21" s="40">
        <f>+Costos!I11</f>
        <v>0</v>
      </c>
      <c r="D21" s="125">
        <f>C21</f>
        <v>0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3">
        <f t="shared" ref="U21:U47" si="1">SUM(D21:T21)</f>
        <v>0</v>
      </c>
      <c r="V21" s="133">
        <f>+U21-C21</f>
        <v>0</v>
      </c>
    </row>
    <row r="22" spans="2:22" x14ac:dyDescent="0.25">
      <c r="B22" s="127" t="s">
        <v>99</v>
      </c>
      <c r="C22" s="41">
        <v>0</v>
      </c>
      <c r="D22" s="125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3">
        <f t="shared" si="1"/>
        <v>0</v>
      </c>
      <c r="V22" s="133">
        <f t="shared" ref="V22:V48" si="2">+U22-C22</f>
        <v>0</v>
      </c>
    </row>
    <row r="23" spans="2:22" x14ac:dyDescent="0.25">
      <c r="B23" s="127" t="s">
        <v>152</v>
      </c>
      <c r="C23" s="39">
        <f>+(Costos!I12)</f>
        <v>0</v>
      </c>
      <c r="D23" s="125"/>
      <c r="E23" s="126"/>
      <c r="F23" s="126"/>
      <c r="G23" s="126"/>
      <c r="H23" s="126"/>
      <c r="I23" s="126"/>
      <c r="J23" s="126"/>
      <c r="K23" s="127"/>
      <c r="L23" s="126"/>
      <c r="M23" s="126"/>
      <c r="N23" s="126">
        <f>+$C$23/6</f>
        <v>0</v>
      </c>
      <c r="O23" s="126">
        <f t="shared" ref="O23:S23" si="3">+$C$23/6</f>
        <v>0</v>
      </c>
      <c r="P23" s="126">
        <f t="shared" si="3"/>
        <v>0</v>
      </c>
      <c r="Q23" s="126">
        <f t="shared" si="3"/>
        <v>0</v>
      </c>
      <c r="R23" s="126">
        <f t="shared" si="3"/>
        <v>0</v>
      </c>
      <c r="S23" s="126">
        <f t="shared" si="3"/>
        <v>0</v>
      </c>
      <c r="T23" s="126"/>
      <c r="U23" s="13">
        <f t="shared" si="1"/>
        <v>0</v>
      </c>
      <c r="V23" s="133">
        <f t="shared" si="2"/>
        <v>0</v>
      </c>
    </row>
    <row r="24" spans="2:22" x14ac:dyDescent="0.25">
      <c r="B24" s="127" t="s">
        <v>153</v>
      </c>
      <c r="C24" s="39">
        <f>+Costos!I13</f>
        <v>0</v>
      </c>
      <c r="D24" s="125"/>
      <c r="E24" s="126"/>
      <c r="F24" s="126"/>
      <c r="G24" s="127"/>
      <c r="H24" s="126"/>
      <c r="I24" s="126"/>
      <c r="J24" s="126"/>
      <c r="K24" s="126"/>
      <c r="L24" s="126"/>
      <c r="M24" s="126"/>
      <c r="N24" s="126">
        <f>+$C$24/6</f>
        <v>0</v>
      </c>
      <c r="O24" s="126">
        <f t="shared" ref="O24:S24" si="4">+$C$24/6</f>
        <v>0</v>
      </c>
      <c r="P24" s="126">
        <f t="shared" si="4"/>
        <v>0</v>
      </c>
      <c r="Q24" s="126">
        <f t="shared" si="4"/>
        <v>0</v>
      </c>
      <c r="R24" s="126">
        <f t="shared" si="4"/>
        <v>0</v>
      </c>
      <c r="S24" s="126">
        <f t="shared" si="4"/>
        <v>0</v>
      </c>
      <c r="T24" s="126"/>
      <c r="U24" s="13">
        <f t="shared" si="1"/>
        <v>0</v>
      </c>
      <c r="V24" s="133">
        <f t="shared" si="2"/>
        <v>0</v>
      </c>
    </row>
    <row r="25" spans="2:22" x14ac:dyDescent="0.25">
      <c r="B25" s="127" t="s">
        <v>154</v>
      </c>
      <c r="C25" s="42"/>
      <c r="D25" s="125"/>
      <c r="E25" s="126"/>
      <c r="F25" s="126"/>
      <c r="G25" s="126"/>
      <c r="H25" s="126"/>
      <c r="I25" s="126"/>
      <c r="J25" s="126">
        <f>N25</f>
        <v>0</v>
      </c>
      <c r="K25" s="126"/>
      <c r="L25" s="126"/>
      <c r="M25" s="126"/>
      <c r="N25" s="126">
        <f>+C25/3</f>
        <v>0</v>
      </c>
      <c r="O25" s="126"/>
      <c r="P25" s="126"/>
      <c r="Q25" s="126">
        <f>N25</f>
        <v>0</v>
      </c>
      <c r="R25" s="126"/>
      <c r="S25" s="126"/>
      <c r="T25" s="126"/>
      <c r="U25" s="13">
        <f t="shared" si="1"/>
        <v>0</v>
      </c>
      <c r="V25" s="133">
        <f t="shared" si="2"/>
        <v>0</v>
      </c>
    </row>
    <row r="26" spans="2:22" x14ac:dyDescent="0.25">
      <c r="B26" s="127" t="s">
        <v>159</v>
      </c>
      <c r="C26" s="42">
        <f>+(C23+C24)*5.5%</f>
        <v>0</v>
      </c>
      <c r="D26" s="125"/>
      <c r="E26" s="128"/>
      <c r="F26" s="128">
        <f>+$C26/3</f>
        <v>0</v>
      </c>
      <c r="G26" s="128">
        <f t="shared" ref="G26:H26" si="5">+$C26/3</f>
        <v>0</v>
      </c>
      <c r="H26" s="128">
        <f t="shared" si="5"/>
        <v>0</v>
      </c>
      <c r="I26" s="128"/>
      <c r="J26" s="128"/>
      <c r="K26" s="128"/>
      <c r="L26" s="128"/>
      <c r="M26" s="128"/>
      <c r="N26" s="126"/>
      <c r="O26" s="126"/>
      <c r="P26" s="126"/>
      <c r="Q26" s="126"/>
      <c r="R26" s="126"/>
      <c r="S26" s="126"/>
      <c r="T26" s="126"/>
      <c r="U26" s="13">
        <f t="shared" si="1"/>
        <v>0</v>
      </c>
      <c r="V26" s="133">
        <f t="shared" si="2"/>
        <v>0</v>
      </c>
    </row>
    <row r="27" spans="2:22" x14ac:dyDescent="0.25">
      <c r="B27" s="145" t="s">
        <v>160</v>
      </c>
      <c r="C27" s="39">
        <f>+(C23+C24)*1%</f>
        <v>0</v>
      </c>
      <c r="D27" s="129"/>
      <c r="E27" s="126"/>
      <c r="F27" s="126"/>
      <c r="G27" s="126"/>
      <c r="H27" s="126"/>
      <c r="I27" s="126"/>
      <c r="J27" s="126">
        <f>C27</f>
        <v>0</v>
      </c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3">
        <f t="shared" si="1"/>
        <v>0</v>
      </c>
      <c r="V27" s="133">
        <f t="shared" si="2"/>
        <v>0</v>
      </c>
    </row>
    <row r="28" spans="2:22" x14ac:dyDescent="0.25">
      <c r="B28" s="145" t="s">
        <v>75</v>
      </c>
      <c r="C28" s="39"/>
      <c r="D28" s="126"/>
      <c r="E28" s="126"/>
      <c r="F28" s="126"/>
      <c r="G28" s="126"/>
      <c r="H28" s="126"/>
      <c r="I28" s="126"/>
      <c r="J28" s="126">
        <f>C28</f>
        <v>0</v>
      </c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3">
        <f t="shared" si="1"/>
        <v>0</v>
      </c>
      <c r="V28" s="133">
        <f t="shared" si="2"/>
        <v>0</v>
      </c>
    </row>
    <row r="29" spans="2:22" x14ac:dyDescent="0.25">
      <c r="B29" s="145" t="s">
        <v>77</v>
      </c>
      <c r="C29" s="39">
        <v>0</v>
      </c>
      <c r="D29" s="126"/>
      <c r="E29" s="126"/>
      <c r="F29" s="126"/>
      <c r="G29" s="126"/>
      <c r="H29" s="126">
        <f>+C29</f>
        <v>0</v>
      </c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3">
        <f t="shared" si="1"/>
        <v>0</v>
      </c>
      <c r="V29" s="133">
        <f t="shared" si="2"/>
        <v>0</v>
      </c>
    </row>
    <row r="30" spans="2:22" x14ac:dyDescent="0.25">
      <c r="B30" s="145" t="s">
        <v>45</v>
      </c>
      <c r="C30" s="39">
        <f>+Costos!D10*90000</f>
        <v>0</v>
      </c>
      <c r="D30" s="125"/>
      <c r="E30" s="126"/>
      <c r="F30" s="126"/>
      <c r="G30" s="126"/>
      <c r="H30" s="126"/>
      <c r="I30" s="126"/>
      <c r="J30" s="126"/>
      <c r="K30" s="126"/>
      <c r="L30" s="126"/>
      <c r="M30" s="126">
        <f>C30</f>
        <v>0</v>
      </c>
      <c r="N30" s="126"/>
      <c r="O30" s="126"/>
      <c r="P30" s="126"/>
      <c r="Q30" s="126"/>
      <c r="R30" s="126"/>
      <c r="S30" s="126"/>
      <c r="T30" s="126"/>
      <c r="U30" s="13">
        <f t="shared" si="1"/>
        <v>0</v>
      </c>
      <c r="V30" s="133">
        <f t="shared" si="2"/>
        <v>0</v>
      </c>
    </row>
    <row r="31" spans="2:22" x14ac:dyDescent="0.25">
      <c r="B31" s="145" t="s">
        <v>100</v>
      </c>
      <c r="C31" s="39">
        <f>+Costos!D10*120000</f>
        <v>0</v>
      </c>
      <c r="D31" s="125"/>
      <c r="E31" s="126"/>
      <c r="F31" s="126"/>
      <c r="G31" s="126"/>
      <c r="H31" s="126"/>
      <c r="I31" s="126"/>
      <c r="J31" s="126"/>
      <c r="K31" s="126"/>
      <c r="L31" s="126">
        <f>+C31</f>
        <v>0</v>
      </c>
      <c r="M31" s="126"/>
      <c r="N31" s="126"/>
      <c r="O31" s="126"/>
      <c r="P31" s="126"/>
      <c r="Q31" s="126"/>
      <c r="R31" s="126"/>
      <c r="S31" s="126"/>
      <c r="T31" s="126"/>
      <c r="U31" s="13">
        <f t="shared" si="1"/>
        <v>0</v>
      </c>
      <c r="V31" s="133">
        <f t="shared" si="2"/>
        <v>0</v>
      </c>
    </row>
    <row r="32" spans="2:22" x14ac:dyDescent="0.25">
      <c r="B32" s="145" t="s">
        <v>71</v>
      </c>
      <c r="C32" s="39">
        <v>0</v>
      </c>
      <c r="D32" s="126"/>
      <c r="E32" s="126">
        <f>+C32</f>
        <v>0</v>
      </c>
      <c r="F32" s="126"/>
      <c r="G32" s="126"/>
      <c r="H32" s="126"/>
      <c r="I32" s="126"/>
      <c r="J32" s="126"/>
      <c r="K32" s="126"/>
      <c r="L32" s="126"/>
      <c r="M32" s="126"/>
      <c r="N32" s="126">
        <f>H32</f>
        <v>0</v>
      </c>
      <c r="O32" s="126"/>
      <c r="P32" s="126"/>
      <c r="Q32" s="126"/>
      <c r="R32" s="126"/>
      <c r="S32" s="126"/>
      <c r="T32" s="126"/>
      <c r="U32" s="13">
        <f t="shared" si="1"/>
        <v>0</v>
      </c>
      <c r="V32" s="133">
        <f t="shared" si="2"/>
        <v>0</v>
      </c>
    </row>
    <row r="33" spans="2:22" x14ac:dyDescent="0.25">
      <c r="B33" s="145" t="s">
        <v>46</v>
      </c>
      <c r="C33" s="39"/>
      <c r="D33" s="125"/>
      <c r="E33" s="126"/>
      <c r="F33" s="126"/>
      <c r="G33" s="126"/>
      <c r="H33" s="126"/>
      <c r="I33" s="126"/>
      <c r="J33" s="126"/>
      <c r="K33" s="126"/>
      <c r="L33" s="126">
        <f>C33</f>
        <v>0</v>
      </c>
      <c r="M33" s="126"/>
      <c r="N33" s="126"/>
      <c r="O33" s="126"/>
      <c r="P33" s="126"/>
      <c r="Q33" s="126"/>
      <c r="R33" s="126"/>
      <c r="S33" s="126"/>
      <c r="T33" s="126"/>
      <c r="U33" s="13">
        <f t="shared" si="1"/>
        <v>0</v>
      </c>
      <c r="V33" s="133">
        <f t="shared" si="2"/>
        <v>0</v>
      </c>
    </row>
    <row r="34" spans="2:22" x14ac:dyDescent="0.25">
      <c r="B34" s="145" t="s">
        <v>102</v>
      </c>
      <c r="C34" s="39">
        <f>+(C23+C24)*5%</f>
        <v>0</v>
      </c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>
        <f>+$C$34/6</f>
        <v>0</v>
      </c>
      <c r="O34" s="126">
        <f t="shared" ref="O34:S34" si="6">+$C$34/6</f>
        <v>0</v>
      </c>
      <c r="P34" s="126">
        <f t="shared" si="6"/>
        <v>0</v>
      </c>
      <c r="Q34" s="126">
        <f t="shared" si="6"/>
        <v>0</v>
      </c>
      <c r="R34" s="126">
        <f t="shared" si="6"/>
        <v>0</v>
      </c>
      <c r="S34" s="126">
        <f t="shared" si="6"/>
        <v>0</v>
      </c>
      <c r="T34" s="126"/>
      <c r="U34" s="13">
        <f t="shared" si="1"/>
        <v>0</v>
      </c>
      <c r="V34" s="133">
        <f t="shared" si="2"/>
        <v>0</v>
      </c>
    </row>
    <row r="35" spans="2:22" x14ac:dyDescent="0.25">
      <c r="B35" s="145" t="s">
        <v>101</v>
      </c>
      <c r="C35" s="39">
        <f>6%*(C23+C24)</f>
        <v>0</v>
      </c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>
        <f>+$C$35/6</f>
        <v>0</v>
      </c>
      <c r="O35" s="126">
        <f t="shared" ref="O35:S35" si="7">+$C$35/6</f>
        <v>0</v>
      </c>
      <c r="P35" s="126">
        <f t="shared" si="7"/>
        <v>0</v>
      </c>
      <c r="Q35" s="126">
        <f t="shared" si="7"/>
        <v>0</v>
      </c>
      <c r="R35" s="126">
        <f t="shared" si="7"/>
        <v>0</v>
      </c>
      <c r="S35" s="126">
        <f t="shared" si="7"/>
        <v>0</v>
      </c>
      <c r="T35" s="126"/>
      <c r="U35" s="13">
        <f t="shared" si="1"/>
        <v>0</v>
      </c>
      <c r="V35" s="133">
        <f t="shared" si="2"/>
        <v>0</v>
      </c>
    </row>
    <row r="36" spans="2:22" x14ac:dyDescent="0.25">
      <c r="B36" s="145" t="s">
        <v>155</v>
      </c>
      <c r="C36" s="39"/>
      <c r="D36" s="125"/>
      <c r="E36" s="128">
        <f>$C36/3</f>
        <v>0</v>
      </c>
      <c r="F36" s="128">
        <f>$C36/3</f>
        <v>0</v>
      </c>
      <c r="G36" s="128">
        <f>$C36/3</f>
        <v>0</v>
      </c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3">
        <f t="shared" si="1"/>
        <v>0</v>
      </c>
      <c r="V36" s="133">
        <f t="shared" si="2"/>
        <v>0</v>
      </c>
    </row>
    <row r="37" spans="2:22" x14ac:dyDescent="0.25">
      <c r="B37" s="145" t="s">
        <v>90</v>
      </c>
      <c r="C37" s="39"/>
      <c r="D37" s="125"/>
      <c r="E37" s="128"/>
      <c r="F37" s="128"/>
      <c r="G37" s="128"/>
      <c r="H37" s="126"/>
      <c r="I37" s="126"/>
      <c r="J37" s="126"/>
      <c r="K37" s="126"/>
      <c r="L37" s="126"/>
      <c r="M37" s="126"/>
      <c r="N37" s="126">
        <f>+$C$37/6</f>
        <v>0</v>
      </c>
      <c r="O37" s="126">
        <f t="shared" ref="O37:S37" si="8">+$C$37/6</f>
        <v>0</v>
      </c>
      <c r="P37" s="126">
        <f t="shared" si="8"/>
        <v>0</v>
      </c>
      <c r="Q37" s="126">
        <f t="shared" si="8"/>
        <v>0</v>
      </c>
      <c r="R37" s="126">
        <f t="shared" si="8"/>
        <v>0</v>
      </c>
      <c r="S37" s="126">
        <f t="shared" si="8"/>
        <v>0</v>
      </c>
      <c r="T37" s="126"/>
      <c r="U37" s="13">
        <f t="shared" si="1"/>
        <v>0</v>
      </c>
      <c r="V37" s="133">
        <f t="shared" si="2"/>
        <v>0</v>
      </c>
    </row>
    <row r="38" spans="2:22" x14ac:dyDescent="0.25">
      <c r="B38" s="145" t="s">
        <v>91</v>
      </c>
      <c r="C38" s="39"/>
      <c r="D38" s="125"/>
      <c r="E38" s="128"/>
      <c r="F38" s="128"/>
      <c r="G38" s="128"/>
      <c r="H38" s="126"/>
      <c r="I38" s="126"/>
      <c r="J38" s="126"/>
      <c r="K38" s="126"/>
      <c r="L38" s="126"/>
      <c r="M38" s="126"/>
      <c r="N38" s="126"/>
      <c r="O38" s="126">
        <f t="shared" ref="O38:S38" si="9">+$C$38/5</f>
        <v>0</v>
      </c>
      <c r="P38" s="126">
        <f t="shared" si="9"/>
        <v>0</v>
      </c>
      <c r="Q38" s="126">
        <f t="shared" si="9"/>
        <v>0</v>
      </c>
      <c r="R38" s="126">
        <f t="shared" si="9"/>
        <v>0</v>
      </c>
      <c r="S38" s="126">
        <f t="shared" si="9"/>
        <v>0</v>
      </c>
      <c r="T38" s="128"/>
      <c r="U38" s="13">
        <f t="shared" si="1"/>
        <v>0</v>
      </c>
      <c r="V38" s="133">
        <f t="shared" si="2"/>
        <v>0</v>
      </c>
    </row>
    <row r="39" spans="2:22" ht="14.25" customHeight="1" x14ac:dyDescent="0.25">
      <c r="B39" s="145" t="s">
        <v>123</v>
      </c>
      <c r="C39" s="39"/>
      <c r="D39" s="125"/>
      <c r="E39" s="130">
        <f>C39</f>
        <v>0</v>
      </c>
      <c r="F39" s="128"/>
      <c r="G39" s="128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3">
        <f t="shared" si="1"/>
        <v>0</v>
      </c>
      <c r="V39" s="133">
        <f t="shared" si="2"/>
        <v>0</v>
      </c>
    </row>
    <row r="40" spans="2:22" x14ac:dyDescent="0.25">
      <c r="B40" s="145" t="s">
        <v>190</v>
      </c>
      <c r="C40" s="39">
        <f>((+C23+C24)*40%)*0.035</f>
        <v>0</v>
      </c>
      <c r="D40" s="125"/>
      <c r="E40" s="128"/>
      <c r="F40" s="128"/>
      <c r="G40" s="128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8"/>
      <c r="S40" s="128"/>
      <c r="T40" s="128"/>
      <c r="U40" s="13">
        <f t="shared" si="1"/>
        <v>0</v>
      </c>
      <c r="V40" s="133">
        <f t="shared" si="2"/>
        <v>0</v>
      </c>
    </row>
    <row r="41" spans="2:22" x14ac:dyDescent="0.25">
      <c r="B41" s="145" t="s">
        <v>92</v>
      </c>
      <c r="C41" s="39"/>
      <c r="D41" s="125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>
        <f>+$C$41/6</f>
        <v>0</v>
      </c>
      <c r="P41" s="126">
        <f t="shared" ref="P41:T41" si="10">+$C$41/6</f>
        <v>0</v>
      </c>
      <c r="Q41" s="126">
        <f t="shared" si="10"/>
        <v>0</v>
      </c>
      <c r="R41" s="126">
        <f t="shared" si="10"/>
        <v>0</v>
      </c>
      <c r="S41" s="126">
        <f t="shared" si="10"/>
        <v>0</v>
      </c>
      <c r="T41" s="126">
        <f t="shared" si="10"/>
        <v>0</v>
      </c>
      <c r="U41" s="13">
        <f t="shared" si="1"/>
        <v>0</v>
      </c>
      <c r="V41" s="133">
        <f t="shared" si="2"/>
        <v>0</v>
      </c>
    </row>
    <row r="42" spans="2:22" ht="15.95" customHeight="1" x14ac:dyDescent="0.25">
      <c r="B42" s="145" t="s">
        <v>161</v>
      </c>
      <c r="C42" s="39">
        <f>SUM(C23+C24)*3%</f>
        <v>0</v>
      </c>
      <c r="D42" s="125"/>
      <c r="E42" s="126"/>
      <c r="F42" s="126"/>
      <c r="G42" s="126"/>
      <c r="H42" s="126"/>
      <c r="I42" s="126"/>
      <c r="J42" s="126"/>
      <c r="K42" s="126"/>
      <c r="L42" s="126"/>
      <c r="M42" s="126"/>
      <c r="N42" s="126">
        <f>+$C$42/6</f>
        <v>0</v>
      </c>
      <c r="O42" s="126">
        <f t="shared" ref="O42:S42" si="11">+$C$42/6</f>
        <v>0</v>
      </c>
      <c r="P42" s="126">
        <f t="shared" si="11"/>
        <v>0</v>
      </c>
      <c r="Q42" s="126">
        <f t="shared" si="11"/>
        <v>0</v>
      </c>
      <c r="R42" s="126">
        <f t="shared" si="11"/>
        <v>0</v>
      </c>
      <c r="S42" s="126">
        <f t="shared" si="11"/>
        <v>0</v>
      </c>
      <c r="T42" s="128"/>
      <c r="U42" s="13">
        <f t="shared" si="1"/>
        <v>0</v>
      </c>
      <c r="V42" s="133">
        <f t="shared" si="2"/>
        <v>0</v>
      </c>
    </row>
    <row r="43" spans="2:22" x14ac:dyDescent="0.25">
      <c r="B43" s="145" t="s">
        <v>156</v>
      </c>
      <c r="C43" s="43">
        <f>SUM(C24+C25)*1.5%</f>
        <v>0</v>
      </c>
      <c r="D43" s="125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31"/>
      <c r="S43" s="126">
        <f>C43</f>
        <v>0</v>
      </c>
      <c r="T43" s="131"/>
      <c r="U43" s="13">
        <f t="shared" si="1"/>
        <v>0</v>
      </c>
      <c r="V43" s="133">
        <f t="shared" si="2"/>
        <v>0</v>
      </c>
    </row>
    <row r="44" spans="2:22" x14ac:dyDescent="0.25">
      <c r="B44" s="145" t="s">
        <v>162</v>
      </c>
      <c r="C44" s="39"/>
      <c r="D44" s="125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>
        <f>C44</f>
        <v>0</v>
      </c>
      <c r="T44" s="126"/>
      <c r="U44" s="13">
        <f t="shared" si="1"/>
        <v>0</v>
      </c>
      <c r="V44" s="133">
        <f t="shared" si="2"/>
        <v>0</v>
      </c>
    </row>
    <row r="45" spans="2:22" x14ac:dyDescent="0.25">
      <c r="B45" s="145" t="s">
        <v>157</v>
      </c>
      <c r="C45" s="39"/>
      <c r="D45" s="125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1"/>
      <c r="U45" s="13">
        <f t="shared" si="1"/>
        <v>0</v>
      </c>
      <c r="V45" s="133">
        <f t="shared" si="2"/>
        <v>0</v>
      </c>
    </row>
    <row r="46" spans="2:22" x14ac:dyDescent="0.25">
      <c r="B46" s="145" t="s">
        <v>158</v>
      </c>
      <c r="C46" s="39"/>
      <c r="D46" s="125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31"/>
      <c r="S46" s="131"/>
      <c r="T46" s="131">
        <f>+C46</f>
        <v>0</v>
      </c>
      <c r="U46" s="13">
        <f t="shared" si="1"/>
        <v>0</v>
      </c>
      <c r="V46" s="133">
        <f t="shared" si="2"/>
        <v>0</v>
      </c>
    </row>
    <row r="47" spans="2:22" x14ac:dyDescent="0.25">
      <c r="B47" s="145"/>
      <c r="C47" s="39"/>
      <c r="D47" s="125"/>
      <c r="E47" s="126">
        <f>+$C$47/10</f>
        <v>0</v>
      </c>
      <c r="F47" s="126">
        <f t="shared" ref="F47:N47" si="12">+$C$47/10</f>
        <v>0</v>
      </c>
      <c r="G47" s="126">
        <f t="shared" si="12"/>
        <v>0</v>
      </c>
      <c r="H47" s="126">
        <f t="shared" si="12"/>
        <v>0</v>
      </c>
      <c r="I47" s="126">
        <f t="shared" si="12"/>
        <v>0</v>
      </c>
      <c r="J47" s="126">
        <f t="shared" si="12"/>
        <v>0</v>
      </c>
      <c r="K47" s="126">
        <f t="shared" si="12"/>
        <v>0</v>
      </c>
      <c r="L47" s="126">
        <f t="shared" si="12"/>
        <v>0</v>
      </c>
      <c r="M47" s="126">
        <f t="shared" si="12"/>
        <v>0</v>
      </c>
      <c r="N47" s="126">
        <f t="shared" si="12"/>
        <v>0</v>
      </c>
      <c r="O47" s="126"/>
      <c r="P47" s="126"/>
      <c r="Q47" s="126"/>
      <c r="R47" s="131"/>
      <c r="S47" s="131"/>
      <c r="T47" s="131"/>
      <c r="U47" s="13">
        <f t="shared" si="1"/>
        <v>0</v>
      </c>
      <c r="V47" s="133">
        <f t="shared" si="2"/>
        <v>0</v>
      </c>
    </row>
    <row r="48" spans="2:22" ht="15.75" x14ac:dyDescent="0.25">
      <c r="B48" s="63" t="s">
        <v>32</v>
      </c>
      <c r="C48" s="50">
        <f>SUM(C21:C47)</f>
        <v>0</v>
      </c>
      <c r="D48" s="51">
        <f>SUM(D21:D41)</f>
        <v>0</v>
      </c>
      <c r="E48" s="53">
        <f t="shared" ref="E48:U48" si="13">SUM(E21:E47)</f>
        <v>0</v>
      </c>
      <c r="F48" s="53">
        <f t="shared" si="13"/>
        <v>0</v>
      </c>
      <c r="G48" s="53">
        <f t="shared" si="13"/>
        <v>0</v>
      </c>
      <c r="H48" s="53">
        <f t="shared" si="13"/>
        <v>0</v>
      </c>
      <c r="I48" s="53">
        <f t="shared" si="13"/>
        <v>0</v>
      </c>
      <c r="J48" s="53">
        <f t="shared" si="13"/>
        <v>0</v>
      </c>
      <c r="K48" s="53">
        <f t="shared" si="13"/>
        <v>0</v>
      </c>
      <c r="L48" s="53">
        <f t="shared" si="13"/>
        <v>0</v>
      </c>
      <c r="M48" s="53">
        <f t="shared" si="13"/>
        <v>0</v>
      </c>
      <c r="N48" s="53">
        <f t="shared" si="13"/>
        <v>0</v>
      </c>
      <c r="O48" s="53">
        <f t="shared" si="13"/>
        <v>0</v>
      </c>
      <c r="P48" s="53">
        <f t="shared" si="13"/>
        <v>0</v>
      </c>
      <c r="Q48" s="53">
        <f t="shared" si="13"/>
        <v>0</v>
      </c>
      <c r="R48" s="53">
        <f t="shared" si="13"/>
        <v>0</v>
      </c>
      <c r="S48" s="53">
        <f t="shared" si="13"/>
        <v>0</v>
      </c>
      <c r="T48" s="53">
        <f t="shared" si="13"/>
        <v>0</v>
      </c>
      <c r="U48" s="50">
        <f t="shared" si="13"/>
        <v>0</v>
      </c>
      <c r="V48" s="133">
        <f t="shared" si="2"/>
        <v>0</v>
      </c>
    </row>
    <row r="49" spans="2:22" x14ac:dyDescent="0.25">
      <c r="B49" s="63" t="s">
        <v>93</v>
      </c>
      <c r="C49" s="52"/>
      <c r="D49" s="78"/>
      <c r="E49" s="79">
        <f>+E48</f>
        <v>0</v>
      </c>
      <c r="F49" s="79">
        <f>+E51+F48</f>
        <v>0</v>
      </c>
      <c r="G49" s="79">
        <f t="shared" ref="G49:N49" si="14">+F51+G48</f>
        <v>0</v>
      </c>
      <c r="H49" s="79">
        <f t="shared" si="14"/>
        <v>0</v>
      </c>
      <c r="I49" s="79">
        <f t="shared" si="14"/>
        <v>0</v>
      </c>
      <c r="J49" s="79">
        <f t="shared" si="14"/>
        <v>0</v>
      </c>
      <c r="K49" s="79">
        <f t="shared" si="14"/>
        <v>0</v>
      </c>
      <c r="L49" s="79">
        <f t="shared" si="14"/>
        <v>0</v>
      </c>
      <c r="M49" s="79">
        <f t="shared" si="14"/>
        <v>0</v>
      </c>
      <c r="N49" s="79">
        <f t="shared" si="14"/>
        <v>0</v>
      </c>
      <c r="O49" s="79">
        <f t="shared" ref="O49" si="15">+N51+O48</f>
        <v>0</v>
      </c>
      <c r="P49" s="79">
        <f t="shared" ref="P49" si="16">+O51+P48</f>
        <v>0</v>
      </c>
      <c r="Q49" s="79">
        <f t="shared" ref="Q49" si="17">+P51+Q48</f>
        <v>0</v>
      </c>
      <c r="R49" s="79">
        <f t="shared" ref="R49" si="18">+Q51+R48</f>
        <v>0</v>
      </c>
      <c r="S49" s="79">
        <f t="shared" ref="S49" si="19">+R51+S48</f>
        <v>0</v>
      </c>
      <c r="T49" s="79">
        <f t="shared" ref="T49" si="20">+S51+T48</f>
        <v>0</v>
      </c>
    </row>
    <row r="50" spans="2:22" x14ac:dyDescent="0.25">
      <c r="B50" s="80" t="s">
        <v>94</v>
      </c>
      <c r="C50" s="81"/>
      <c r="D50" s="81"/>
      <c r="E50" s="82">
        <f>+[1]Ventas!E5</f>
        <v>0</v>
      </c>
      <c r="F50" s="82">
        <f>+[1]Ventas!F5</f>
        <v>0</v>
      </c>
      <c r="G50" s="82">
        <f>+[1]Ventas!G5</f>
        <v>0</v>
      </c>
      <c r="H50" s="82">
        <f>+[1]Ventas!H5</f>
        <v>0</v>
      </c>
      <c r="I50" s="82">
        <f>+[1]Ventas!I5</f>
        <v>0</v>
      </c>
      <c r="J50" s="82">
        <f>+[1]Ventas!J5</f>
        <v>0</v>
      </c>
      <c r="K50" s="82">
        <f>+[1]Ventas!K5</f>
        <v>0</v>
      </c>
      <c r="L50" s="82">
        <f>+[1]Ventas!L5</f>
        <v>0</v>
      </c>
      <c r="M50" s="82">
        <f>+[1]Ventas!M5</f>
        <v>0</v>
      </c>
      <c r="N50" s="82"/>
      <c r="O50" s="82"/>
      <c r="P50" s="82"/>
      <c r="Q50" s="82"/>
      <c r="R50" s="82"/>
      <c r="S50" s="82"/>
      <c r="T50" s="82"/>
    </row>
    <row r="51" spans="2:22" x14ac:dyDescent="0.25">
      <c r="B51" s="83" t="s">
        <v>95</v>
      </c>
      <c r="C51" s="84"/>
      <c r="D51" s="84"/>
      <c r="E51" s="85">
        <f>+E49-E50</f>
        <v>0</v>
      </c>
      <c r="F51" s="85">
        <f>+F49-F50</f>
        <v>0</v>
      </c>
      <c r="G51" s="85">
        <f t="shared" ref="G51:N51" si="21">+G49-G50</f>
        <v>0</v>
      </c>
      <c r="H51" s="85">
        <f t="shared" si="21"/>
        <v>0</v>
      </c>
      <c r="I51" s="85">
        <f t="shared" si="21"/>
        <v>0</v>
      </c>
      <c r="J51" s="85">
        <f t="shared" si="21"/>
        <v>0</v>
      </c>
      <c r="K51" s="85">
        <f t="shared" si="21"/>
        <v>0</v>
      </c>
      <c r="L51" s="85">
        <f t="shared" si="21"/>
        <v>0</v>
      </c>
      <c r="M51" s="85">
        <f t="shared" si="21"/>
        <v>0</v>
      </c>
      <c r="N51" s="85">
        <f t="shared" si="21"/>
        <v>0</v>
      </c>
      <c r="O51" s="85">
        <f t="shared" ref="O51:T51" si="22">+O49-O50</f>
        <v>0</v>
      </c>
      <c r="P51" s="85">
        <f t="shared" si="22"/>
        <v>0</v>
      </c>
      <c r="Q51" s="85">
        <f t="shared" si="22"/>
        <v>0</v>
      </c>
      <c r="R51" s="85">
        <f t="shared" si="22"/>
        <v>0</v>
      </c>
      <c r="S51" s="85">
        <f t="shared" si="22"/>
        <v>0</v>
      </c>
      <c r="T51" s="85">
        <f t="shared" si="22"/>
        <v>0</v>
      </c>
      <c r="V51" s="134"/>
    </row>
    <row r="52" spans="2:22" x14ac:dyDescent="0.25">
      <c r="B52" s="86" t="s">
        <v>163</v>
      </c>
      <c r="C52" s="143"/>
      <c r="D52" s="143"/>
      <c r="E52" s="146">
        <v>0.1</v>
      </c>
      <c r="F52" s="146">
        <v>0.1</v>
      </c>
      <c r="G52" s="146">
        <v>0.1</v>
      </c>
      <c r="H52" s="146">
        <v>0.1</v>
      </c>
      <c r="I52" s="146">
        <v>0.1</v>
      </c>
      <c r="J52" s="146">
        <v>0.1</v>
      </c>
      <c r="K52" s="146">
        <v>0.1</v>
      </c>
      <c r="L52" s="146">
        <v>0.1</v>
      </c>
      <c r="M52" s="146">
        <v>0.1</v>
      </c>
      <c r="N52" s="146">
        <v>0.1</v>
      </c>
      <c r="O52" s="146">
        <v>0.1</v>
      </c>
      <c r="P52" s="146">
        <v>0.1</v>
      </c>
      <c r="Q52" s="146">
        <v>0.1</v>
      </c>
      <c r="R52" s="146">
        <v>0.1</v>
      </c>
      <c r="S52" s="146">
        <v>0.1</v>
      </c>
      <c r="T52" s="146">
        <v>0.1</v>
      </c>
    </row>
    <row r="53" spans="2:22" x14ac:dyDescent="0.25">
      <c r="B53" s="87" t="s">
        <v>96</v>
      </c>
      <c r="C53" s="88">
        <f>SUM(D53:T53)</f>
        <v>0</v>
      </c>
      <c r="D53" s="89"/>
      <c r="E53" s="90">
        <f>+E51*E52/12</f>
        <v>0</v>
      </c>
      <c r="F53" s="90">
        <f t="shared" ref="F53:N53" si="23">+F51*F52/12</f>
        <v>0</v>
      </c>
      <c r="G53" s="90">
        <f t="shared" si="23"/>
        <v>0</v>
      </c>
      <c r="H53" s="90">
        <f t="shared" si="23"/>
        <v>0</v>
      </c>
      <c r="I53" s="90">
        <f t="shared" si="23"/>
        <v>0</v>
      </c>
      <c r="J53" s="90">
        <f t="shared" si="23"/>
        <v>0</v>
      </c>
      <c r="K53" s="90">
        <f t="shared" si="23"/>
        <v>0</v>
      </c>
      <c r="L53" s="90">
        <f t="shared" si="23"/>
        <v>0</v>
      </c>
      <c r="M53" s="90">
        <f t="shared" si="23"/>
        <v>0</v>
      </c>
      <c r="N53" s="90">
        <f t="shared" si="23"/>
        <v>0</v>
      </c>
      <c r="O53" s="90">
        <f t="shared" ref="O53:S53" si="24">+O51*O52/12</f>
        <v>0</v>
      </c>
      <c r="P53" s="90">
        <f t="shared" si="24"/>
        <v>0</v>
      </c>
      <c r="Q53" s="90">
        <f t="shared" si="24"/>
        <v>0</v>
      </c>
      <c r="R53" s="90">
        <f t="shared" si="24"/>
        <v>0</v>
      </c>
      <c r="S53" s="90">
        <f t="shared" si="24"/>
        <v>0</v>
      </c>
      <c r="T53" s="90">
        <v>0</v>
      </c>
      <c r="U53" s="135"/>
    </row>
    <row r="54" spans="2:22" ht="16.5" thickBot="1" x14ac:dyDescent="0.3">
      <c r="B54" s="91" t="s">
        <v>97</v>
      </c>
      <c r="C54" s="92">
        <f>+C48+C53</f>
        <v>0</v>
      </c>
      <c r="D54" s="143"/>
      <c r="E54" s="124"/>
      <c r="F54" s="124"/>
      <c r="G54" s="124"/>
      <c r="H54" s="124"/>
      <c r="I54" s="124"/>
      <c r="J54" s="124"/>
      <c r="K54" s="124"/>
      <c r="L54" s="124"/>
      <c r="M54" s="124"/>
      <c r="N54" s="124"/>
    </row>
    <row r="55" spans="2:22" ht="17.25" customHeight="1" thickTop="1" x14ac:dyDescent="0.25">
      <c r="B55" s="63"/>
      <c r="C55" s="52"/>
      <c r="D55" s="51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2:22" hidden="1" x14ac:dyDescent="0.25">
      <c r="B56" s="57" t="s">
        <v>66</v>
      </c>
      <c r="C56" s="58"/>
      <c r="D56" s="59">
        <f t="shared" ref="D56:T56" si="25">D18-D48</f>
        <v>0</v>
      </c>
      <c r="E56" s="59">
        <f t="shared" si="25"/>
        <v>0</v>
      </c>
      <c r="F56" s="59">
        <f t="shared" si="25"/>
        <v>0</v>
      </c>
      <c r="G56" s="59">
        <f t="shared" si="25"/>
        <v>0</v>
      </c>
      <c r="H56" s="59">
        <f t="shared" si="25"/>
        <v>0</v>
      </c>
      <c r="I56" s="59">
        <f t="shared" si="25"/>
        <v>0</v>
      </c>
      <c r="J56" s="59">
        <f t="shared" si="25"/>
        <v>0</v>
      </c>
      <c r="K56" s="59">
        <f t="shared" si="25"/>
        <v>0</v>
      </c>
      <c r="L56" s="59">
        <f t="shared" si="25"/>
        <v>0</v>
      </c>
      <c r="M56" s="59">
        <f t="shared" si="25"/>
        <v>0</v>
      </c>
      <c r="N56" s="59">
        <f t="shared" si="25"/>
        <v>0</v>
      </c>
      <c r="O56" s="59">
        <f t="shared" si="25"/>
        <v>0</v>
      </c>
      <c r="P56" s="59">
        <f t="shared" si="25"/>
        <v>0</v>
      </c>
      <c r="Q56" s="59">
        <f t="shared" si="25"/>
        <v>0</v>
      </c>
      <c r="R56" s="59">
        <f t="shared" si="25"/>
        <v>0</v>
      </c>
      <c r="S56" s="59">
        <f t="shared" si="25"/>
        <v>0</v>
      </c>
      <c r="T56" s="59">
        <f t="shared" si="25"/>
        <v>0</v>
      </c>
    </row>
    <row r="57" spans="2:22" hidden="1" x14ac:dyDescent="0.25">
      <c r="B57" s="14" t="s">
        <v>67</v>
      </c>
      <c r="C57" s="15"/>
      <c r="D57" s="18">
        <f>+D56</f>
        <v>0</v>
      </c>
      <c r="E57" s="16">
        <f>+E56+D57</f>
        <v>0</v>
      </c>
      <c r="F57" s="16">
        <f t="shared" ref="F57:T57" si="26">+F56+E57</f>
        <v>0</v>
      </c>
      <c r="G57" s="16">
        <f t="shared" si="26"/>
        <v>0</v>
      </c>
      <c r="H57" s="16">
        <f t="shared" si="26"/>
        <v>0</v>
      </c>
      <c r="I57" s="16">
        <f t="shared" si="26"/>
        <v>0</v>
      </c>
      <c r="J57" s="16">
        <f t="shared" si="26"/>
        <v>0</v>
      </c>
      <c r="K57" s="16">
        <f t="shared" si="26"/>
        <v>0</v>
      </c>
      <c r="L57" s="16">
        <f t="shared" si="26"/>
        <v>0</v>
      </c>
      <c r="M57" s="16">
        <f t="shared" si="26"/>
        <v>0</v>
      </c>
      <c r="N57" s="16">
        <f t="shared" si="26"/>
        <v>0</v>
      </c>
      <c r="O57" s="16">
        <f t="shared" si="26"/>
        <v>0</v>
      </c>
      <c r="P57" s="16">
        <f t="shared" si="26"/>
        <v>0</v>
      </c>
      <c r="Q57" s="16">
        <f t="shared" si="26"/>
        <v>0</v>
      </c>
      <c r="R57" s="16">
        <f t="shared" si="26"/>
        <v>0</v>
      </c>
      <c r="S57" s="16">
        <f t="shared" si="26"/>
        <v>0</v>
      </c>
      <c r="T57" s="16">
        <f t="shared" si="26"/>
        <v>0</v>
      </c>
    </row>
    <row r="58" spans="2:22" hidden="1" x14ac:dyDescent="0.25">
      <c r="B58" s="14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2:22" hidden="1" x14ac:dyDescent="0.25">
      <c r="B59" s="14" t="s">
        <v>33</v>
      </c>
      <c r="C59" s="15"/>
      <c r="D59" s="19"/>
      <c r="E59" s="16">
        <f>Financiamiento!B6</f>
        <v>0</v>
      </c>
      <c r="F59" s="16">
        <f>Financiamiento!C6</f>
        <v>0</v>
      </c>
      <c r="G59" s="16">
        <f>Financiamiento!D6</f>
        <v>0</v>
      </c>
      <c r="H59" s="16">
        <f>Financiamiento!E6</f>
        <v>0</v>
      </c>
      <c r="I59" s="16">
        <f>Financiamiento!F6</f>
        <v>0</v>
      </c>
      <c r="J59" s="16">
        <f>Financiamiento!G6</f>
        <v>0</v>
      </c>
      <c r="K59" s="16">
        <f>Financiamiento!H6</f>
        <v>0</v>
      </c>
      <c r="L59" s="16">
        <f>Financiamiento!I6</f>
        <v>0</v>
      </c>
      <c r="M59" s="16">
        <f>Financiamiento!J6</f>
        <v>0</v>
      </c>
      <c r="N59" s="16">
        <f>Financiamiento!K6</f>
        <v>0</v>
      </c>
      <c r="O59" s="16">
        <f>Financiamiento!L6</f>
        <v>0</v>
      </c>
      <c r="P59" s="16">
        <f>Financiamiento!M6</f>
        <v>0</v>
      </c>
      <c r="Q59" s="16">
        <f>Financiamiento!N6</f>
        <v>0</v>
      </c>
      <c r="R59" s="16">
        <f>Financiamiento!O6</f>
        <v>0</v>
      </c>
      <c r="S59" s="16">
        <f>Financiamiento!P6</f>
        <v>0</v>
      </c>
      <c r="T59" s="16">
        <f>Financiamiento!Q6</f>
        <v>0</v>
      </c>
    </row>
    <row r="60" spans="2:22" hidden="1" x14ac:dyDescent="0.25">
      <c r="B60" s="54" t="s">
        <v>68</v>
      </c>
      <c r="C60" s="55"/>
      <c r="D60" s="56">
        <f>+D56+D59</f>
        <v>0</v>
      </c>
      <c r="E60" s="56">
        <f t="shared" ref="E60:T60" si="27">+E56+E59</f>
        <v>0</v>
      </c>
      <c r="F60" s="56">
        <f t="shared" si="27"/>
        <v>0</v>
      </c>
      <c r="G60" s="56">
        <f t="shared" si="27"/>
        <v>0</v>
      </c>
      <c r="H60" s="56">
        <f t="shared" si="27"/>
        <v>0</v>
      </c>
      <c r="I60" s="56">
        <f t="shared" si="27"/>
        <v>0</v>
      </c>
      <c r="J60" s="56">
        <f t="shared" si="27"/>
        <v>0</v>
      </c>
      <c r="K60" s="56">
        <f t="shared" si="27"/>
        <v>0</v>
      </c>
      <c r="L60" s="56">
        <f t="shared" si="27"/>
        <v>0</v>
      </c>
      <c r="M60" s="56">
        <f t="shared" si="27"/>
        <v>0</v>
      </c>
      <c r="N60" s="56">
        <f t="shared" si="27"/>
        <v>0</v>
      </c>
      <c r="O60" s="56">
        <f t="shared" si="27"/>
        <v>0</v>
      </c>
      <c r="P60" s="56">
        <f t="shared" si="27"/>
        <v>0</v>
      </c>
      <c r="Q60" s="56">
        <f t="shared" si="27"/>
        <v>0</v>
      </c>
      <c r="R60" s="56">
        <f t="shared" si="27"/>
        <v>0</v>
      </c>
      <c r="S60" s="56">
        <f t="shared" si="27"/>
        <v>0</v>
      </c>
      <c r="T60" s="56">
        <f t="shared" si="27"/>
        <v>0</v>
      </c>
    </row>
    <row r="61" spans="2:22" hidden="1" x14ac:dyDescent="0.25">
      <c r="B61" s="14" t="s">
        <v>69</v>
      </c>
      <c r="C61" s="15"/>
      <c r="D61" s="16">
        <f>+D60</f>
        <v>0</v>
      </c>
      <c r="E61" s="16">
        <f>+E60+D61</f>
        <v>0</v>
      </c>
      <c r="F61" s="16">
        <f t="shared" ref="F61:T61" si="28">+F60+E61</f>
        <v>0</v>
      </c>
      <c r="G61" s="16">
        <f t="shared" si="28"/>
        <v>0</v>
      </c>
      <c r="H61" s="16">
        <f t="shared" si="28"/>
        <v>0</v>
      </c>
      <c r="I61" s="16">
        <f t="shared" si="28"/>
        <v>0</v>
      </c>
      <c r="J61" s="16">
        <f t="shared" si="28"/>
        <v>0</v>
      </c>
      <c r="K61" s="16">
        <f t="shared" si="28"/>
        <v>0</v>
      </c>
      <c r="L61" s="16">
        <f t="shared" si="28"/>
        <v>0</v>
      </c>
      <c r="M61" s="16">
        <f t="shared" si="28"/>
        <v>0</v>
      </c>
      <c r="N61" s="16">
        <f t="shared" si="28"/>
        <v>0</v>
      </c>
      <c r="O61" s="16">
        <f t="shared" si="28"/>
        <v>0</v>
      </c>
      <c r="P61" s="16">
        <f t="shared" si="28"/>
        <v>0</v>
      </c>
      <c r="Q61" s="16">
        <f t="shared" si="28"/>
        <v>0</v>
      </c>
      <c r="R61" s="16">
        <f t="shared" si="28"/>
        <v>0</v>
      </c>
      <c r="S61" s="16">
        <f t="shared" si="28"/>
        <v>0</v>
      </c>
      <c r="T61" s="16">
        <f t="shared" si="28"/>
        <v>0</v>
      </c>
      <c r="U61" s="134"/>
    </row>
    <row r="62" spans="2:22" hidden="1" x14ac:dyDescent="0.25">
      <c r="B62" s="20" t="s">
        <v>34</v>
      </c>
      <c r="C62" s="21"/>
      <c r="D62" s="22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2:22" x14ac:dyDescent="0.25">
      <c r="B63" s="60" t="s">
        <v>78</v>
      </c>
      <c r="C63" s="106" t="e">
        <f>SUM(C54)/Costos!D10</f>
        <v>#DIV/0!</v>
      </c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</row>
    <row r="64" spans="2:22" x14ac:dyDescent="0.25">
      <c r="B64" s="60" t="s">
        <v>79</v>
      </c>
      <c r="C64" s="106" t="e">
        <f>+C18/Costos!C17</f>
        <v>#DIV/0!</v>
      </c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</row>
    <row r="65" spans="2:20" x14ac:dyDescent="0.25">
      <c r="B65" s="60" t="s">
        <v>81</v>
      </c>
      <c r="C65" s="107" t="e">
        <f>C64-C63</f>
        <v>#DIV/0!</v>
      </c>
      <c r="D65" s="148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</row>
    <row r="66" spans="2:20" x14ac:dyDescent="0.25">
      <c r="B66" s="60" t="s">
        <v>82</v>
      </c>
      <c r="C66" s="106" t="e">
        <f>+C65*Costos!D10</f>
        <v>#DIV/0!</v>
      </c>
      <c r="D66" s="149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</row>
    <row r="67" spans="2:20" x14ac:dyDescent="0.25">
      <c r="B67" s="67" t="s">
        <v>182</v>
      </c>
      <c r="C67" s="121" t="e">
        <f>+C66/C21</f>
        <v>#DIV/0!</v>
      </c>
      <c r="D67" s="150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</row>
    <row r="68" spans="2:20" x14ac:dyDescent="0.25">
      <c r="B68" s="122" t="s">
        <v>183</v>
      </c>
      <c r="C68" s="121" t="e">
        <f>C66/C54</f>
        <v>#DIV/0!</v>
      </c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</row>
    <row r="69" spans="2:20" x14ac:dyDescent="0.25"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</row>
    <row r="70" spans="2:20" x14ac:dyDescent="0.25"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</row>
    <row r="71" spans="2:20" x14ac:dyDescent="0.25"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</row>
    <row r="72" spans="2:20" x14ac:dyDescent="0.25"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</row>
    <row r="73" spans="2:20" x14ac:dyDescent="0.25"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</row>
    <row r="74" spans="2:20" x14ac:dyDescent="0.25"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</row>
    <row r="75" spans="2:20" x14ac:dyDescent="0.25"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</row>
    <row r="76" spans="2:20" x14ac:dyDescent="0.25"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</row>
    <row r="77" spans="2:20" x14ac:dyDescent="0.25"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</row>
    <row r="78" spans="2:20" x14ac:dyDescent="0.25"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</row>
    <row r="79" spans="2:20" x14ac:dyDescent="0.25"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</row>
    <row r="80" spans="2:20" x14ac:dyDescent="0.25"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</row>
    <row r="81" spans="3:20" x14ac:dyDescent="0.25"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</row>
    <row r="82" spans="3:20" x14ac:dyDescent="0.25"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</row>
    <row r="83" spans="3:20" x14ac:dyDescent="0.25"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</row>
    <row r="84" spans="3:20" x14ac:dyDescent="0.25"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</row>
    <row r="85" spans="3:20" x14ac:dyDescent="0.25"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</row>
    <row r="86" spans="3:20" x14ac:dyDescent="0.25"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</row>
    <row r="87" spans="3:20" x14ac:dyDescent="0.25"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</row>
    <row r="88" spans="3:20" x14ac:dyDescent="0.25"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</row>
    <row r="89" spans="3:20" x14ac:dyDescent="0.25"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</row>
    <row r="90" spans="3:20" x14ac:dyDescent="0.25"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</row>
    <row r="91" spans="3:20" x14ac:dyDescent="0.25"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</row>
    <row r="92" spans="3:20" x14ac:dyDescent="0.25"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</row>
    <row r="93" spans="3:20" x14ac:dyDescent="0.25"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</row>
    <row r="94" spans="3:20" x14ac:dyDescent="0.25"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</row>
    <row r="95" spans="3:20" x14ac:dyDescent="0.25"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</row>
    <row r="96" spans="3:20" x14ac:dyDescent="0.25"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</row>
    <row r="97" spans="3:20" x14ac:dyDescent="0.25"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</row>
    <row r="98" spans="3:20" x14ac:dyDescent="0.25"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</row>
    <row r="99" spans="3:20" x14ac:dyDescent="0.25"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</row>
    <row r="100" spans="3:20" x14ac:dyDescent="0.25"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</row>
    <row r="101" spans="3:20" x14ac:dyDescent="0.25"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</row>
    <row r="102" spans="3:20" x14ac:dyDescent="0.25"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</row>
    <row r="103" spans="3:20" x14ac:dyDescent="0.25"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</row>
    <row r="104" spans="3:20" x14ac:dyDescent="0.25"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</row>
    <row r="105" spans="3:20" x14ac:dyDescent="0.25"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</row>
    <row r="106" spans="3:20" x14ac:dyDescent="0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</row>
    <row r="107" spans="3:20" x14ac:dyDescent="0.25"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</row>
    <row r="108" spans="3:20" x14ac:dyDescent="0.25"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</row>
    <row r="109" spans="3:20" x14ac:dyDescent="0.25"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</row>
    <row r="110" spans="3:20" x14ac:dyDescent="0.25"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</row>
    <row r="111" spans="3:20" x14ac:dyDescent="0.25"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</row>
    <row r="112" spans="3:20" x14ac:dyDescent="0.25"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</row>
    <row r="113" spans="5:20" x14ac:dyDescent="0.25"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</row>
    <row r="114" spans="5:20" x14ac:dyDescent="0.25"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</row>
    <row r="115" spans="5:20" x14ac:dyDescent="0.25"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</row>
    <row r="116" spans="5:20" x14ac:dyDescent="0.25"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</row>
    <row r="117" spans="5:20" x14ac:dyDescent="0.25"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</row>
    <row r="118" spans="5:20" x14ac:dyDescent="0.25"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</row>
    <row r="119" spans="5:20" x14ac:dyDescent="0.25"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</row>
    <row r="120" spans="5:20" x14ac:dyDescent="0.25"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</row>
    <row r="121" spans="5:20" x14ac:dyDescent="0.25"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</row>
    <row r="122" spans="5:20" x14ac:dyDescent="0.25"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</row>
    <row r="123" spans="5:20" x14ac:dyDescent="0.25"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</row>
    <row r="124" spans="5:20" x14ac:dyDescent="0.25"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</row>
    <row r="125" spans="5:20" x14ac:dyDescent="0.25"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</row>
    <row r="126" spans="5:20" x14ac:dyDescent="0.25"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</row>
    <row r="127" spans="5:20" x14ac:dyDescent="0.25"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</row>
    <row r="128" spans="5:20" x14ac:dyDescent="0.25"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</row>
    <row r="129" spans="5:20" x14ac:dyDescent="0.25"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</row>
    <row r="130" spans="5:20" x14ac:dyDescent="0.25"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</row>
    <row r="131" spans="5:20" x14ac:dyDescent="0.25"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</row>
    <row r="132" spans="5:20" x14ac:dyDescent="0.25"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</row>
    <row r="133" spans="5:20" x14ac:dyDescent="0.25"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</row>
    <row r="134" spans="5:20" x14ac:dyDescent="0.25"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</row>
    <row r="135" spans="5:20" x14ac:dyDescent="0.25"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</row>
    <row r="136" spans="5:20" x14ac:dyDescent="0.25"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</row>
    <row r="137" spans="5:20" x14ac:dyDescent="0.25"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</row>
    <row r="138" spans="5:20" x14ac:dyDescent="0.25"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</row>
    <row r="139" spans="5:20" x14ac:dyDescent="0.25"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</row>
    <row r="140" spans="5:20" x14ac:dyDescent="0.25"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</row>
    <row r="141" spans="5:20" x14ac:dyDescent="0.25"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</row>
    <row r="142" spans="5:20" x14ac:dyDescent="0.25"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</row>
    <row r="143" spans="5:20" x14ac:dyDescent="0.25"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</row>
    <row r="144" spans="5:20" x14ac:dyDescent="0.25"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</row>
    <row r="145" spans="5:20" x14ac:dyDescent="0.25"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</row>
    <row r="146" spans="5:20" x14ac:dyDescent="0.25"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</row>
    <row r="147" spans="5:20" x14ac:dyDescent="0.25"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</row>
    <row r="148" spans="5:20" x14ac:dyDescent="0.25"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</row>
    <row r="149" spans="5:20" x14ac:dyDescent="0.25"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</row>
    <row r="150" spans="5:20" x14ac:dyDescent="0.25"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</row>
    <row r="151" spans="5:20" x14ac:dyDescent="0.25"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</row>
    <row r="152" spans="5:20" x14ac:dyDescent="0.25"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</row>
    <row r="153" spans="5:20" x14ac:dyDescent="0.25"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</row>
    <row r="154" spans="5:20" x14ac:dyDescent="0.25"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</row>
    <row r="155" spans="5:20" x14ac:dyDescent="0.25"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</row>
    <row r="156" spans="5:20" x14ac:dyDescent="0.25"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</row>
    <row r="157" spans="5:20" x14ac:dyDescent="0.25"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</row>
    <row r="158" spans="5:20" x14ac:dyDescent="0.25"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</row>
    <row r="159" spans="5:20" x14ac:dyDescent="0.25"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</row>
    <row r="160" spans="5:20" x14ac:dyDescent="0.25"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</row>
    <row r="161" spans="5:20" x14ac:dyDescent="0.25"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</row>
    <row r="162" spans="5:20" x14ac:dyDescent="0.25"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</row>
    <row r="163" spans="5:20" x14ac:dyDescent="0.25"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</row>
    <row r="164" spans="5:20" x14ac:dyDescent="0.25"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</row>
    <row r="165" spans="5:20" x14ac:dyDescent="0.25"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</row>
    <row r="166" spans="5:20" x14ac:dyDescent="0.25"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</row>
    <row r="167" spans="5:20" x14ac:dyDescent="0.25"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</row>
    <row r="168" spans="5:20" x14ac:dyDescent="0.25"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</row>
    <row r="169" spans="5:20" x14ac:dyDescent="0.25"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</row>
    <row r="170" spans="5:20" x14ac:dyDescent="0.25"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</row>
    <row r="171" spans="5:20" x14ac:dyDescent="0.25"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</row>
    <row r="172" spans="5:20" x14ac:dyDescent="0.25"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</row>
    <row r="173" spans="5:20" x14ac:dyDescent="0.25"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</row>
    <row r="174" spans="5:20" x14ac:dyDescent="0.25"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</row>
    <row r="175" spans="5:20" x14ac:dyDescent="0.25"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</row>
    <row r="176" spans="5:20" x14ac:dyDescent="0.25"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</row>
    <row r="177" spans="5:20" x14ac:dyDescent="0.25"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</row>
    <row r="178" spans="5:20" x14ac:dyDescent="0.25"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</row>
    <row r="179" spans="5:20" x14ac:dyDescent="0.25"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</row>
    <row r="180" spans="5:20" x14ac:dyDescent="0.25"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</row>
    <row r="181" spans="5:20" x14ac:dyDescent="0.25"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</row>
    <row r="182" spans="5:20" x14ac:dyDescent="0.25"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</row>
    <row r="183" spans="5:20" x14ac:dyDescent="0.25"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</row>
    <row r="184" spans="5:20" x14ac:dyDescent="0.25"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</row>
    <row r="185" spans="5:20" x14ac:dyDescent="0.25"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</row>
    <row r="186" spans="5:20" x14ac:dyDescent="0.25"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</row>
    <row r="187" spans="5:20" x14ac:dyDescent="0.25"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</row>
    <row r="188" spans="5:20" x14ac:dyDescent="0.25"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</row>
    <row r="189" spans="5:20" x14ac:dyDescent="0.25"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</row>
    <row r="190" spans="5:20" x14ac:dyDescent="0.25"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</row>
    <row r="191" spans="5:20" x14ac:dyDescent="0.25"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</row>
    <row r="192" spans="5:20" x14ac:dyDescent="0.25"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</row>
    <row r="193" spans="5:20" x14ac:dyDescent="0.25"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</row>
    <row r="194" spans="5:20" x14ac:dyDescent="0.25"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</row>
    <row r="195" spans="5:20" x14ac:dyDescent="0.25"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</row>
    <row r="196" spans="5:20" x14ac:dyDescent="0.25"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</row>
    <row r="197" spans="5:20" x14ac:dyDescent="0.25"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</row>
    <row r="198" spans="5:20" x14ac:dyDescent="0.25"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</row>
    <row r="199" spans="5:20" x14ac:dyDescent="0.25"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</row>
    <row r="200" spans="5:20" x14ac:dyDescent="0.25"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</row>
    <row r="201" spans="5:20" x14ac:dyDescent="0.25"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</row>
    <row r="202" spans="5:20" x14ac:dyDescent="0.25"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</row>
    <row r="203" spans="5:20" x14ac:dyDescent="0.25"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</row>
    <row r="204" spans="5:20" x14ac:dyDescent="0.25"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</row>
    <row r="205" spans="5:20" x14ac:dyDescent="0.25"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</row>
    <row r="206" spans="5:20" x14ac:dyDescent="0.25"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</row>
    <row r="207" spans="5:20" x14ac:dyDescent="0.25"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</row>
    <row r="208" spans="5:20" x14ac:dyDescent="0.25"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</row>
    <row r="209" spans="5:20" x14ac:dyDescent="0.25"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</row>
    <row r="210" spans="5:20" x14ac:dyDescent="0.25"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</row>
    <row r="211" spans="5:20" x14ac:dyDescent="0.25"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</row>
    <row r="212" spans="5:20" x14ac:dyDescent="0.25"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</row>
    <row r="213" spans="5:20" x14ac:dyDescent="0.25"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</row>
    <row r="214" spans="5:20" x14ac:dyDescent="0.25"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</row>
    <row r="215" spans="5:20" x14ac:dyDescent="0.25"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</row>
    <row r="216" spans="5:20" x14ac:dyDescent="0.25"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</row>
    <row r="217" spans="5:20" x14ac:dyDescent="0.25"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</row>
    <row r="218" spans="5:20" x14ac:dyDescent="0.25"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</row>
    <row r="219" spans="5:20" x14ac:dyDescent="0.25"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</row>
    <row r="220" spans="5:20" x14ac:dyDescent="0.25"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</row>
    <row r="221" spans="5:20" x14ac:dyDescent="0.25"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</row>
    <row r="222" spans="5:20" x14ac:dyDescent="0.25"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</row>
    <row r="223" spans="5:20" x14ac:dyDescent="0.25"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</row>
    <row r="224" spans="5:20" x14ac:dyDescent="0.25"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</row>
    <row r="225" spans="5:20" x14ac:dyDescent="0.25"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</row>
    <row r="226" spans="5:20" x14ac:dyDescent="0.25"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</row>
    <row r="227" spans="5:20" x14ac:dyDescent="0.25"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</row>
    <row r="228" spans="5:20" x14ac:dyDescent="0.25"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</row>
    <row r="229" spans="5:20" x14ac:dyDescent="0.25"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</row>
    <row r="230" spans="5:20" x14ac:dyDescent="0.25"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</row>
    <row r="231" spans="5:20" x14ac:dyDescent="0.25"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</row>
    <row r="232" spans="5:20" x14ac:dyDescent="0.25"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</row>
    <row r="233" spans="5:20" x14ac:dyDescent="0.25"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</row>
    <row r="234" spans="5:20" x14ac:dyDescent="0.25"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</row>
    <row r="235" spans="5:20" x14ac:dyDescent="0.25"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</row>
    <row r="236" spans="5:20" x14ac:dyDescent="0.25"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</row>
    <row r="237" spans="5:20" x14ac:dyDescent="0.25"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</row>
    <row r="238" spans="5:20" x14ac:dyDescent="0.25"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</row>
    <row r="239" spans="5:20" x14ac:dyDescent="0.25"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</row>
    <row r="240" spans="5:20" x14ac:dyDescent="0.25"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</row>
    <row r="241" spans="5:20" x14ac:dyDescent="0.25"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</row>
  </sheetData>
  <mergeCells count="1">
    <mergeCell ref="B3:B4"/>
  </mergeCells>
  <phoneticPr fontId="25" type="noConversion"/>
  <pageMargins left="0.7" right="0.7" top="0.75" bottom="0.75" header="0.3" footer="0.3"/>
  <pageSetup scale="21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L35"/>
  <sheetViews>
    <sheetView zoomScale="106" zoomScaleNormal="106" zoomScalePageLayoutView="150" workbookViewId="0">
      <selection activeCell="I10" sqref="I10"/>
    </sheetView>
  </sheetViews>
  <sheetFormatPr defaultColWidth="11.42578125" defaultRowHeight="15" x14ac:dyDescent="0.25"/>
  <cols>
    <col min="1" max="1" width="11.42578125" style="76"/>
    <col min="2" max="2" width="32.42578125" style="76" bestFit="1" customWidth="1"/>
    <col min="3" max="3" width="11.5703125" style="76" customWidth="1"/>
    <col min="4" max="4" width="12.42578125" style="76" bestFit="1" customWidth="1"/>
    <col min="5" max="5" width="7.7109375" style="76" customWidth="1"/>
    <col min="6" max="6" width="2.42578125" style="76" customWidth="1"/>
    <col min="7" max="7" width="29.42578125" style="76" bestFit="1" customWidth="1"/>
    <col min="8" max="8" width="19.85546875" style="76" bestFit="1" customWidth="1"/>
    <col min="9" max="9" width="17.5703125" style="76" customWidth="1"/>
    <col min="10" max="10" width="4.140625" style="76" customWidth="1"/>
    <col min="11" max="11" width="15.42578125" style="76" bestFit="1" customWidth="1"/>
    <col min="12" max="12" width="16.140625" style="76" customWidth="1"/>
    <col min="13" max="16384" width="11.42578125" style="76"/>
  </cols>
  <sheetData>
    <row r="1" spans="2:11" ht="18.75" x14ac:dyDescent="0.3">
      <c r="B1" s="136" t="s">
        <v>48</v>
      </c>
      <c r="C1" s="152"/>
    </row>
    <row r="2" spans="2:11" ht="6.6" customHeight="1" x14ac:dyDescent="0.25"/>
    <row r="3" spans="2:11" ht="16.5" thickBot="1" x14ac:dyDescent="0.3">
      <c r="B3" s="212" t="s">
        <v>0</v>
      </c>
      <c r="C3" s="212"/>
      <c r="D3" s="2"/>
      <c r="G3" s="3" t="s">
        <v>121</v>
      </c>
      <c r="H3" s="4" t="s">
        <v>49</v>
      </c>
      <c r="I3" s="4" t="s">
        <v>50</v>
      </c>
    </row>
    <row r="4" spans="2:11" ht="15.75" thickTop="1" x14ac:dyDescent="0.25">
      <c r="B4" s="211" t="s">
        <v>74</v>
      </c>
      <c r="C4" s="211"/>
      <c r="D4" s="163"/>
      <c r="G4" s="5" t="s">
        <v>30</v>
      </c>
      <c r="H4" s="108" t="e">
        <f>I4/H8</f>
        <v>#DIV/0!</v>
      </c>
      <c r="I4" s="109" t="e">
        <f>I11/D4</f>
        <v>#DIV/0!</v>
      </c>
    </row>
    <row r="5" spans="2:11" x14ac:dyDescent="0.25">
      <c r="B5" s="211" t="s">
        <v>70</v>
      </c>
      <c r="C5" s="211"/>
      <c r="D5" s="164">
        <v>0</v>
      </c>
      <c r="G5" s="6" t="s">
        <v>128</v>
      </c>
      <c r="H5" s="108">
        <f>D14</f>
        <v>0</v>
      </c>
      <c r="I5" s="109">
        <f>+H5*H$8</f>
        <v>0</v>
      </c>
      <c r="K5" s="153"/>
    </row>
    <row r="6" spans="2:11" x14ac:dyDescent="0.25">
      <c r="B6" s="211" t="s">
        <v>189</v>
      </c>
      <c r="C6" s="211"/>
      <c r="D6" s="164">
        <f>+D7*20%</f>
        <v>0</v>
      </c>
      <c r="G6" s="6" t="s">
        <v>135</v>
      </c>
      <c r="H6" s="108">
        <f>D12</f>
        <v>0</v>
      </c>
      <c r="I6" s="109">
        <f>H6*H8</f>
        <v>0</v>
      </c>
    </row>
    <row r="7" spans="2:11" x14ac:dyDescent="0.25">
      <c r="B7" s="211" t="s">
        <v>129</v>
      </c>
      <c r="C7" s="211"/>
      <c r="D7" s="164"/>
      <c r="E7" s="156"/>
      <c r="F7" s="156"/>
      <c r="G7" s="7"/>
      <c r="H7" s="69"/>
      <c r="I7" s="69"/>
    </row>
    <row r="8" spans="2:11" ht="15.75" thickBot="1" x14ac:dyDescent="0.3">
      <c r="B8" s="211" t="s">
        <v>124</v>
      </c>
      <c r="C8" s="211"/>
      <c r="D8" s="164">
        <f>+E18</f>
        <v>0</v>
      </c>
      <c r="E8" s="156"/>
      <c r="F8" s="156"/>
      <c r="G8" s="8" t="s">
        <v>51</v>
      </c>
      <c r="H8" s="72">
        <v>610</v>
      </c>
      <c r="I8" s="69"/>
    </row>
    <row r="9" spans="2:11" ht="15.75" thickTop="1" x14ac:dyDescent="0.25">
      <c r="B9" s="211" t="s">
        <v>130</v>
      </c>
      <c r="C9" s="211"/>
      <c r="D9" s="165"/>
      <c r="E9" s="156"/>
      <c r="F9" s="156"/>
      <c r="G9" s="7"/>
      <c r="H9" s="70"/>
      <c r="I9" s="70">
        <f>40000000/H8</f>
        <v>65573.770491803283</v>
      </c>
    </row>
    <row r="10" spans="2:11" ht="16.5" thickBot="1" x14ac:dyDescent="0.3">
      <c r="B10" s="211" t="s">
        <v>125</v>
      </c>
      <c r="C10" s="211"/>
      <c r="D10" s="164"/>
      <c r="E10" s="157"/>
      <c r="F10" s="157"/>
      <c r="G10" s="3" t="s">
        <v>122</v>
      </c>
      <c r="H10" s="71" t="s">
        <v>49</v>
      </c>
      <c r="I10" s="71" t="s">
        <v>50</v>
      </c>
    </row>
    <row r="11" spans="2:11" ht="14.1" customHeight="1" thickTop="1" x14ac:dyDescent="0.25">
      <c r="B11" s="211" t="s">
        <v>120</v>
      </c>
      <c r="C11" s="211"/>
      <c r="D11" s="185">
        <f>+Financiamiento!B2</f>
        <v>0</v>
      </c>
      <c r="E11" s="157"/>
      <c r="F11" s="157"/>
      <c r="G11" s="5" t="s">
        <v>30</v>
      </c>
      <c r="H11" s="108">
        <f>+I11/H8</f>
        <v>0</v>
      </c>
      <c r="I11" s="109"/>
    </row>
    <row r="12" spans="2:11" x14ac:dyDescent="0.25">
      <c r="B12" s="209" t="s">
        <v>131</v>
      </c>
      <c r="C12" s="210"/>
      <c r="D12" s="166"/>
      <c r="G12" s="6" t="s">
        <v>128</v>
      </c>
      <c r="H12" s="108">
        <f>+E18*H5</f>
        <v>0</v>
      </c>
      <c r="I12" s="109">
        <f>+H12*H8</f>
        <v>0</v>
      </c>
    </row>
    <row r="13" spans="2:11" x14ac:dyDescent="0.25">
      <c r="B13" s="209" t="s">
        <v>132</v>
      </c>
      <c r="C13" s="210"/>
      <c r="D13" s="167"/>
      <c r="G13" s="6" t="s">
        <v>136</v>
      </c>
      <c r="H13" s="108">
        <f>+H6*(E19+E17)</f>
        <v>0</v>
      </c>
      <c r="I13" s="109">
        <f>+H13*H$8</f>
        <v>0</v>
      </c>
    </row>
    <row r="14" spans="2:11" x14ac:dyDescent="0.25">
      <c r="B14" s="209" t="s">
        <v>133</v>
      </c>
      <c r="C14" s="210"/>
      <c r="D14" s="167"/>
      <c r="G14" s="110" t="s">
        <v>138</v>
      </c>
      <c r="H14" s="110">
        <f>SUM(H11:H13)</f>
        <v>0</v>
      </c>
      <c r="I14" s="110">
        <f>SUM(I11:I13)</f>
        <v>0</v>
      </c>
    </row>
    <row r="15" spans="2:11" ht="21.6" customHeight="1" thickBot="1" x14ac:dyDescent="0.3">
      <c r="G15"/>
      <c r="H15"/>
      <c r="I15"/>
    </row>
    <row r="16" spans="2:11" ht="15.75" x14ac:dyDescent="0.25">
      <c r="B16" s="168" t="s">
        <v>86</v>
      </c>
      <c r="C16" s="169" t="s">
        <v>134</v>
      </c>
      <c r="D16" s="169" t="s">
        <v>137</v>
      </c>
      <c r="E16" s="158" t="s">
        <v>76</v>
      </c>
      <c r="F16" s="159"/>
      <c r="G16" s="111" t="s">
        <v>145</v>
      </c>
      <c r="H16" s="112" t="s">
        <v>139</v>
      </c>
      <c r="I16" s="112" t="s">
        <v>140</v>
      </c>
    </row>
    <row r="17" spans="2:12" x14ac:dyDescent="0.25">
      <c r="B17" s="170" t="s">
        <v>83</v>
      </c>
      <c r="C17" s="127"/>
      <c r="D17" s="127"/>
      <c r="E17" s="160">
        <f>+D17*C17</f>
        <v>0</v>
      </c>
      <c r="F17" s="160"/>
      <c r="G17" s="176" t="s">
        <v>141</v>
      </c>
      <c r="H17" s="166"/>
      <c r="I17" s="166">
        <f>+H17*D17</f>
        <v>0</v>
      </c>
    </row>
    <row r="18" spans="2:12" x14ac:dyDescent="0.25">
      <c r="B18" s="170" t="s">
        <v>126</v>
      </c>
      <c r="C18" s="127"/>
      <c r="D18" s="127"/>
      <c r="E18" s="160">
        <f t="shared" ref="E18" si="0">+D18*C18</f>
        <v>0</v>
      </c>
      <c r="F18" s="160"/>
      <c r="G18" s="176" t="s">
        <v>142</v>
      </c>
      <c r="H18" s="177">
        <f>H17*$H$8</f>
        <v>0</v>
      </c>
      <c r="I18" s="177">
        <f>I17*$H$8</f>
        <v>0</v>
      </c>
    </row>
    <row r="19" spans="2:12" x14ac:dyDescent="0.25">
      <c r="B19" s="170" t="s">
        <v>127</v>
      </c>
      <c r="C19" s="171">
        <v>0.2</v>
      </c>
      <c r="D19" s="127"/>
      <c r="E19" s="160">
        <f>+E17*C19</f>
        <v>0</v>
      </c>
      <c r="F19" s="160"/>
      <c r="G19" s="178" t="s">
        <v>143</v>
      </c>
      <c r="H19" s="179">
        <f>H17</f>
        <v>0</v>
      </c>
      <c r="I19" s="179">
        <f>+H19*D7</f>
        <v>0</v>
      </c>
    </row>
    <row r="20" spans="2:12" ht="15.75" thickBot="1" x14ac:dyDescent="0.3">
      <c r="B20" s="172" t="s">
        <v>76</v>
      </c>
      <c r="C20" s="173"/>
      <c r="D20" s="173"/>
      <c r="E20" s="161">
        <f>SUM(E17:E19)</f>
        <v>0</v>
      </c>
      <c r="F20" s="162"/>
      <c r="G20" s="180" t="s">
        <v>144</v>
      </c>
      <c r="H20" s="181">
        <f>+H18</f>
        <v>0</v>
      </c>
      <c r="I20" s="181">
        <f>+I19*H8</f>
        <v>0</v>
      </c>
    </row>
    <row r="21" spans="2:12" x14ac:dyDescent="0.25">
      <c r="G21" s="182"/>
      <c r="H21" s="183"/>
      <c r="I21" s="184"/>
    </row>
    <row r="24" spans="2:12" x14ac:dyDescent="0.25">
      <c r="L24" s="154"/>
    </row>
    <row r="25" spans="2:12" ht="15.95" customHeight="1" x14ac:dyDescent="0.25">
      <c r="K25" s="154"/>
    </row>
    <row r="26" spans="2:12" ht="27" customHeight="1" x14ac:dyDescent="0.25">
      <c r="J26" s="151"/>
      <c r="K26" s="154"/>
    </row>
    <row r="27" spans="2:12" ht="27.6" customHeight="1" x14ac:dyDescent="0.25">
      <c r="D27" s="174"/>
      <c r="J27" s="151"/>
      <c r="K27" s="154"/>
    </row>
    <row r="28" spans="2:12" x14ac:dyDescent="0.25">
      <c r="J28" s="151"/>
      <c r="K28" s="154"/>
    </row>
    <row r="29" spans="2:12" x14ac:dyDescent="0.25">
      <c r="K29" s="154"/>
    </row>
    <row r="30" spans="2:12" x14ac:dyDescent="0.25">
      <c r="C30" s="175"/>
      <c r="K30" s="154"/>
    </row>
    <row r="31" spans="2:12" x14ac:dyDescent="0.25">
      <c r="C31" s="175"/>
      <c r="L31" s="155"/>
    </row>
    <row r="32" spans="2:12" x14ac:dyDescent="0.25">
      <c r="C32" s="175"/>
      <c r="L32" s="155"/>
    </row>
    <row r="33" spans="3:12" x14ac:dyDescent="0.25">
      <c r="C33" s="175"/>
      <c r="L33" s="155"/>
    </row>
    <row r="34" spans="3:12" x14ac:dyDescent="0.25">
      <c r="C34" s="175"/>
      <c r="L34" s="155"/>
    </row>
    <row r="35" spans="3:12" x14ac:dyDescent="0.25">
      <c r="C35" s="175"/>
    </row>
  </sheetData>
  <mergeCells count="12">
    <mergeCell ref="B8:C8"/>
    <mergeCell ref="B3:C3"/>
    <mergeCell ref="B4:C4"/>
    <mergeCell ref="B5:C5"/>
    <mergeCell ref="B6:C6"/>
    <mergeCell ref="B7:C7"/>
    <mergeCell ref="B13:C13"/>
    <mergeCell ref="B12:C12"/>
    <mergeCell ref="B14:C14"/>
    <mergeCell ref="B9:C9"/>
    <mergeCell ref="B10:C10"/>
    <mergeCell ref="B11:C11"/>
  </mergeCells>
  <pageMargins left="0.7" right="0.7" top="0.75" bottom="0.75" header="0.3" footer="0.3"/>
  <pageSetup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R9"/>
  <sheetViews>
    <sheetView zoomScale="110" zoomScaleNormal="110" zoomScalePageLayoutView="110" workbookViewId="0">
      <selection activeCell="B10" sqref="B10"/>
    </sheetView>
  </sheetViews>
  <sheetFormatPr defaultColWidth="11.42578125" defaultRowHeight="15" x14ac:dyDescent="0.25"/>
  <cols>
    <col min="1" max="1" width="38" style="76" customWidth="1"/>
    <col min="2" max="2" width="11.7109375" style="76" customWidth="1"/>
    <col min="3" max="3" width="12.7109375" style="76" customWidth="1"/>
    <col min="4" max="4" width="13.85546875" style="76" customWidth="1"/>
    <col min="5" max="5" width="13" style="76" customWidth="1"/>
    <col min="6" max="6" width="14" style="76" customWidth="1"/>
    <col min="7" max="7" width="12.85546875" style="76" customWidth="1"/>
    <col min="8" max="8" width="12.7109375" style="76" customWidth="1"/>
    <col min="9" max="9" width="14.28515625" style="76" customWidth="1"/>
    <col min="10" max="10" width="14.42578125" style="76" customWidth="1"/>
    <col min="11" max="11" width="13" style="76" customWidth="1"/>
    <col min="12" max="13" width="12.85546875" style="76" customWidth="1"/>
    <col min="14" max="14" width="12.7109375" style="76" customWidth="1"/>
    <col min="15" max="15" width="13.140625" style="76" customWidth="1"/>
    <col min="16" max="16" width="13.28515625" style="76" customWidth="1"/>
    <col min="17" max="18" width="12.85546875" style="76" customWidth="1"/>
    <col min="19" max="19" width="12.7109375" style="76" customWidth="1"/>
    <col min="20" max="20" width="13.140625" style="76" customWidth="1"/>
    <col min="21" max="21" width="12.7109375" style="76" customWidth="1"/>
    <col min="22" max="22" width="12.42578125" style="76" customWidth="1"/>
    <col min="23" max="23" width="14.7109375" style="76" customWidth="1"/>
    <col min="24" max="24" width="12.85546875" style="76" customWidth="1"/>
    <col min="25" max="25" width="12.7109375" style="76" customWidth="1"/>
    <col min="26" max="26" width="13.28515625" style="76" customWidth="1"/>
    <col min="27" max="27" width="14.42578125" style="76" customWidth="1"/>
    <col min="28" max="28" width="13.85546875" style="76" customWidth="1"/>
    <col min="29" max="29" width="13.7109375" style="76" customWidth="1"/>
    <col min="30" max="30" width="12.85546875" style="76" customWidth="1"/>
    <col min="31" max="31" width="14.140625" style="76" customWidth="1"/>
    <col min="32" max="32" width="13" style="76" customWidth="1"/>
    <col min="33" max="33" width="13.85546875" style="76" customWidth="1"/>
    <col min="34" max="43" width="10.42578125" style="76" customWidth="1"/>
    <col min="44" max="44" width="14.42578125" style="76" customWidth="1"/>
    <col min="45" max="16384" width="11.42578125" style="76"/>
  </cols>
  <sheetData>
    <row r="1" spans="1:44" s="9" customFormat="1" ht="18.75" x14ac:dyDescent="0.3">
      <c r="A1" s="1" t="s">
        <v>85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  <c r="R1" s="27" t="s">
        <v>17</v>
      </c>
      <c r="S1" s="27" t="s">
        <v>18</v>
      </c>
      <c r="T1" s="27" t="s">
        <v>19</v>
      </c>
      <c r="U1" s="27" t="s">
        <v>20</v>
      </c>
      <c r="V1" s="27" t="s">
        <v>21</v>
      </c>
      <c r="W1" s="27" t="s">
        <v>22</v>
      </c>
      <c r="X1" s="27" t="s">
        <v>23</v>
      </c>
      <c r="Y1" s="27" t="s">
        <v>24</v>
      </c>
      <c r="Z1" s="27" t="s">
        <v>25</v>
      </c>
      <c r="AA1" s="27" t="s">
        <v>26</v>
      </c>
      <c r="AB1" s="27" t="s">
        <v>27</v>
      </c>
      <c r="AC1" s="27" t="s">
        <v>28</v>
      </c>
      <c r="AD1" s="27" t="s">
        <v>36</v>
      </c>
      <c r="AE1" s="27" t="s">
        <v>37</v>
      </c>
      <c r="AF1" s="27" t="s">
        <v>38</v>
      </c>
      <c r="AG1" s="27" t="s">
        <v>39</v>
      </c>
      <c r="AH1" s="27" t="s">
        <v>40</v>
      </c>
      <c r="AI1" s="27" t="s">
        <v>41</v>
      </c>
      <c r="AJ1" s="27" t="s">
        <v>42</v>
      </c>
      <c r="AK1" s="27" t="s">
        <v>43</v>
      </c>
      <c r="AL1" s="27" t="s">
        <v>44</v>
      </c>
      <c r="AM1" s="27" t="s">
        <v>47</v>
      </c>
      <c r="AN1" s="27" t="s">
        <v>52</v>
      </c>
      <c r="AO1" s="27" t="s">
        <v>53</v>
      </c>
      <c r="AP1" s="27" t="s">
        <v>54</v>
      </c>
      <c r="AQ1" s="27" t="s">
        <v>55</v>
      </c>
      <c r="AR1" s="26" t="s">
        <v>31</v>
      </c>
    </row>
    <row r="2" spans="1:44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4" x14ac:dyDescent="0.25">
      <c r="A3" s="127" t="s">
        <v>164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>
        <v>1</v>
      </c>
      <c r="M3" s="127"/>
      <c r="N3" s="127"/>
      <c r="O3" s="127">
        <v>1</v>
      </c>
      <c r="P3" s="127"/>
      <c r="Q3" s="127">
        <v>1</v>
      </c>
      <c r="R3" s="127">
        <v>1</v>
      </c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</row>
    <row r="4" spans="1:44" x14ac:dyDescent="0.25">
      <c r="A4" s="127" t="s">
        <v>165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>
        <v>4</v>
      </c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</row>
    <row r="5" spans="1:44" x14ac:dyDescent="0.25">
      <c r="A5" s="127" t="s">
        <v>166</v>
      </c>
      <c r="B5" s="186">
        <f>B7*B9</f>
        <v>0</v>
      </c>
      <c r="C5" s="187">
        <f>+$B$5*C3</f>
        <v>0</v>
      </c>
      <c r="D5" s="187">
        <f t="shared" ref="D5:R5" si="0">+$B$5*D3</f>
        <v>0</v>
      </c>
      <c r="E5" s="187">
        <f t="shared" si="0"/>
        <v>0</v>
      </c>
      <c r="F5" s="187">
        <f t="shared" si="0"/>
        <v>0</v>
      </c>
      <c r="G5" s="187">
        <f t="shared" si="0"/>
        <v>0</v>
      </c>
      <c r="H5" s="187">
        <f t="shared" si="0"/>
        <v>0</v>
      </c>
      <c r="I5" s="187">
        <f t="shared" si="0"/>
        <v>0</v>
      </c>
      <c r="J5" s="187">
        <f t="shared" si="0"/>
        <v>0</v>
      </c>
      <c r="K5" s="187">
        <f t="shared" si="0"/>
        <v>0</v>
      </c>
      <c r="L5" s="187">
        <f t="shared" si="0"/>
        <v>0</v>
      </c>
      <c r="M5" s="187">
        <f t="shared" si="0"/>
        <v>0</v>
      </c>
      <c r="N5" s="187">
        <f t="shared" si="0"/>
        <v>0</v>
      </c>
      <c r="O5" s="187">
        <f t="shared" si="0"/>
        <v>0</v>
      </c>
      <c r="P5" s="187">
        <f t="shared" si="0"/>
        <v>0</v>
      </c>
      <c r="Q5" s="187">
        <f t="shared" si="0"/>
        <v>0</v>
      </c>
      <c r="R5" s="187">
        <f t="shared" si="0"/>
        <v>0</v>
      </c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</row>
    <row r="6" spans="1:44" x14ac:dyDescent="0.25">
      <c r="A6" s="127" t="s">
        <v>167</v>
      </c>
      <c r="B6" s="186">
        <f>B8*B9</f>
        <v>0</v>
      </c>
      <c r="C6" s="187">
        <f>+$B$6*C4</f>
        <v>0</v>
      </c>
      <c r="D6" s="187">
        <f t="shared" ref="D6:R6" si="1">+$B$6*D4</f>
        <v>0</v>
      </c>
      <c r="E6" s="187">
        <f t="shared" si="1"/>
        <v>0</v>
      </c>
      <c r="F6" s="187">
        <f t="shared" si="1"/>
        <v>0</v>
      </c>
      <c r="G6" s="187">
        <f t="shared" si="1"/>
        <v>0</v>
      </c>
      <c r="H6" s="187">
        <f t="shared" si="1"/>
        <v>0</v>
      </c>
      <c r="I6" s="187">
        <f t="shared" si="1"/>
        <v>0</v>
      </c>
      <c r="J6" s="187">
        <f t="shared" si="1"/>
        <v>0</v>
      </c>
      <c r="K6" s="187">
        <f t="shared" si="1"/>
        <v>0</v>
      </c>
      <c r="L6" s="187">
        <f t="shared" si="1"/>
        <v>0</v>
      </c>
      <c r="M6" s="187">
        <f t="shared" si="1"/>
        <v>0</v>
      </c>
      <c r="N6" s="187">
        <f t="shared" si="1"/>
        <v>0</v>
      </c>
      <c r="O6" s="187">
        <f t="shared" si="1"/>
        <v>0</v>
      </c>
      <c r="P6" s="187">
        <f t="shared" si="1"/>
        <v>0</v>
      </c>
      <c r="Q6" s="187">
        <f t="shared" si="1"/>
        <v>0</v>
      </c>
      <c r="R6" s="187">
        <f t="shared" si="1"/>
        <v>0</v>
      </c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</row>
    <row r="7" spans="1:44" x14ac:dyDescent="0.25">
      <c r="A7" s="127" t="s">
        <v>168</v>
      </c>
      <c r="B7" s="171">
        <v>0.1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</row>
    <row r="8" spans="1:44" x14ac:dyDescent="0.25">
      <c r="A8" s="127" t="s">
        <v>169</v>
      </c>
      <c r="B8" s="171">
        <f>1-B7</f>
        <v>0.9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</row>
    <row r="9" spans="1:44" x14ac:dyDescent="0.25">
      <c r="A9" s="127" t="s">
        <v>172</v>
      </c>
      <c r="B9" s="187">
        <f>Costos!I18</f>
        <v>0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</row>
  </sheetData>
  <phoneticPr fontId="25" type="noConversion"/>
  <pageMargins left="0.70000000000000007" right="0.70000000000000007" top="0.75000000000000011" bottom="0.75000000000000011" header="0.30000000000000004" footer="0.30000000000000004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M10"/>
  <sheetViews>
    <sheetView workbookViewId="0">
      <selection activeCell="B10" sqref="B10"/>
    </sheetView>
  </sheetViews>
  <sheetFormatPr defaultColWidth="11.42578125" defaultRowHeight="15" x14ac:dyDescent="0.25"/>
  <cols>
    <col min="1" max="1" width="16.42578125" style="76" customWidth="1"/>
    <col min="2" max="2" width="19" style="76" bestFit="1" customWidth="1"/>
    <col min="3" max="3" width="17" style="76" customWidth="1"/>
    <col min="4" max="4" width="17.28515625" style="76" customWidth="1"/>
    <col min="5" max="5" width="17.140625" style="76" customWidth="1"/>
    <col min="6" max="6" width="16.7109375" style="76" customWidth="1"/>
    <col min="7" max="7" width="17.28515625" style="76" customWidth="1"/>
    <col min="8" max="8" width="17.140625" style="76" customWidth="1"/>
    <col min="9" max="9" width="16.85546875" style="76" customWidth="1"/>
    <col min="10" max="10" width="17.28515625" style="76" customWidth="1"/>
    <col min="11" max="11" width="17.7109375" style="76" customWidth="1"/>
    <col min="12" max="12" width="16.85546875" style="76" customWidth="1"/>
    <col min="13" max="13" width="17.140625" style="76" customWidth="1"/>
    <col min="14" max="14" width="16.7109375" style="76" customWidth="1"/>
    <col min="15" max="15" width="17.140625" style="76" customWidth="1"/>
    <col min="16" max="16" width="16.85546875" style="76" customWidth="1"/>
    <col min="17" max="17" width="18.140625" style="76" customWidth="1"/>
    <col min="18" max="18" width="17.140625" style="76" customWidth="1"/>
    <col min="19" max="19" width="19.85546875" style="76" customWidth="1"/>
    <col min="20" max="20" width="19.140625" style="76" customWidth="1"/>
    <col min="21" max="21" width="20.85546875" style="76" customWidth="1"/>
    <col min="22" max="22" width="19.140625" style="76" customWidth="1"/>
    <col min="23" max="23" width="17.85546875" style="76" customWidth="1"/>
    <col min="24" max="24" width="18.28515625" style="76" customWidth="1"/>
    <col min="25" max="26" width="18.140625" style="76" customWidth="1"/>
    <col min="27" max="27" width="16.85546875" style="76" customWidth="1"/>
    <col min="28" max="28" width="17.42578125" style="76" customWidth="1"/>
    <col min="29" max="29" width="16.85546875" style="76" customWidth="1"/>
    <col min="30" max="31" width="19.140625" style="76" bestFit="1" customWidth="1"/>
    <col min="32" max="37" width="15.28515625" style="76" customWidth="1"/>
    <col min="38" max="38" width="14.28515625" style="76" customWidth="1"/>
    <col min="39" max="39" width="15.140625" style="76" customWidth="1"/>
    <col min="40" max="16384" width="11.42578125" style="76"/>
  </cols>
  <sheetData>
    <row r="1" spans="1:39" ht="42.75" customHeight="1" x14ac:dyDescent="0.45">
      <c r="A1" s="213" t="s">
        <v>171</v>
      </c>
      <c r="B1" s="214"/>
      <c r="C1" s="214"/>
      <c r="D1" s="214"/>
      <c r="E1" s="214"/>
      <c r="F1" s="214"/>
      <c r="G1" s="214"/>
      <c r="H1" s="214"/>
      <c r="I1" s="215"/>
    </row>
    <row r="2" spans="1:39" ht="16.5" thickBot="1" x14ac:dyDescent="0.3">
      <c r="A2" s="119" t="s">
        <v>56</v>
      </c>
      <c r="B2" s="216">
        <f>Flujo!T51</f>
        <v>0</v>
      </c>
      <c r="C2" s="217"/>
      <c r="D2" s="119" t="s">
        <v>57</v>
      </c>
      <c r="E2" s="44">
        <v>0.1</v>
      </c>
      <c r="F2" s="119" t="s">
        <v>58</v>
      </c>
      <c r="G2" s="34">
        <v>30</v>
      </c>
      <c r="H2" s="120" t="s">
        <v>59</v>
      </c>
      <c r="I2" s="35"/>
    </row>
    <row r="3" spans="1:39" ht="26.25" customHeight="1" thickBot="1" x14ac:dyDescent="0.35">
      <c r="A3" s="31" t="s">
        <v>60</v>
      </c>
      <c r="B3" s="118">
        <f>-PMT(E2,G2-I2,B2)</f>
        <v>0</v>
      </c>
      <c r="C3"/>
      <c r="D3"/>
      <c r="E3" s="10"/>
      <c r="F3" s="66"/>
      <c r="G3"/>
      <c r="H3"/>
      <c r="I3"/>
    </row>
    <row r="4" spans="1:39" ht="18.75" x14ac:dyDescent="0.3">
      <c r="A4" s="30" t="s">
        <v>61</v>
      </c>
      <c r="B4" s="30">
        <v>1</v>
      </c>
      <c r="C4" s="28">
        <v>2</v>
      </c>
      <c r="D4" s="28">
        <v>3</v>
      </c>
      <c r="E4" s="28">
        <v>4</v>
      </c>
      <c r="F4" s="28">
        <v>5</v>
      </c>
      <c r="G4" s="28">
        <v>6</v>
      </c>
      <c r="H4" s="28">
        <v>7</v>
      </c>
      <c r="I4" s="28">
        <v>8</v>
      </c>
      <c r="J4" s="28">
        <v>9</v>
      </c>
      <c r="K4" s="28">
        <v>10</v>
      </c>
      <c r="L4" s="28">
        <v>11</v>
      </c>
      <c r="M4" s="28">
        <v>12</v>
      </c>
      <c r="N4" s="28">
        <v>13</v>
      </c>
      <c r="O4" s="28">
        <v>14</v>
      </c>
      <c r="P4" s="28">
        <v>15</v>
      </c>
      <c r="Q4" s="28">
        <v>16</v>
      </c>
      <c r="R4" s="28">
        <v>17</v>
      </c>
      <c r="S4" s="28">
        <v>18</v>
      </c>
      <c r="T4" s="28">
        <v>19</v>
      </c>
      <c r="U4" s="28">
        <v>20</v>
      </c>
      <c r="V4" s="28">
        <v>21</v>
      </c>
      <c r="W4" s="28">
        <v>22</v>
      </c>
      <c r="X4" s="28">
        <v>23</v>
      </c>
      <c r="Y4" s="28">
        <v>24</v>
      </c>
      <c r="Z4" s="28">
        <v>25</v>
      </c>
      <c r="AA4" s="28">
        <v>26</v>
      </c>
      <c r="AB4" s="28">
        <v>27</v>
      </c>
      <c r="AC4" s="28">
        <v>28</v>
      </c>
      <c r="AD4" s="28">
        <v>29</v>
      </c>
      <c r="AE4" s="28">
        <v>30</v>
      </c>
      <c r="AF4" s="28">
        <v>31</v>
      </c>
      <c r="AG4" s="28">
        <v>32</v>
      </c>
      <c r="AH4" s="28">
        <v>33</v>
      </c>
      <c r="AI4" s="28">
        <v>34</v>
      </c>
      <c r="AJ4" s="28">
        <v>35</v>
      </c>
      <c r="AK4" s="28">
        <v>36</v>
      </c>
      <c r="AL4" s="28">
        <v>36</v>
      </c>
      <c r="AM4" s="28">
        <v>36</v>
      </c>
    </row>
    <row r="5" spans="1:39" ht="15.75" x14ac:dyDescent="0.25">
      <c r="A5" s="29" t="s">
        <v>62</v>
      </c>
      <c r="B5" s="188">
        <f>B2</f>
        <v>0</v>
      </c>
      <c r="C5" s="188">
        <f>B8</f>
        <v>0</v>
      </c>
      <c r="D5" s="188">
        <f>C8</f>
        <v>0</v>
      </c>
      <c r="E5" s="188">
        <f t="shared" ref="E5:K5" si="0">D8</f>
        <v>0</v>
      </c>
      <c r="F5" s="188">
        <f t="shared" si="0"/>
        <v>0</v>
      </c>
      <c r="G5" s="188">
        <f t="shared" si="0"/>
        <v>0</v>
      </c>
      <c r="H5" s="188">
        <f t="shared" si="0"/>
        <v>0</v>
      </c>
      <c r="I5" s="188">
        <f t="shared" si="0"/>
        <v>0</v>
      </c>
      <c r="J5" s="188">
        <f t="shared" si="0"/>
        <v>0</v>
      </c>
      <c r="K5" s="188">
        <f t="shared" si="0"/>
        <v>0</v>
      </c>
      <c r="L5" s="188">
        <f t="shared" ref="L5" si="1">K8</f>
        <v>0</v>
      </c>
      <c r="M5" s="188">
        <f t="shared" ref="M5" si="2">L8</f>
        <v>0</v>
      </c>
      <c r="N5" s="188">
        <f t="shared" ref="N5" si="3">M8</f>
        <v>0</v>
      </c>
      <c r="O5" s="188">
        <f t="shared" ref="O5:AC5" si="4">N8</f>
        <v>0</v>
      </c>
      <c r="P5" s="188">
        <f t="shared" si="4"/>
        <v>0</v>
      </c>
      <c r="Q5" s="188">
        <f t="shared" si="4"/>
        <v>0</v>
      </c>
      <c r="R5" s="188">
        <f t="shared" si="4"/>
        <v>0</v>
      </c>
      <c r="S5" s="188">
        <f t="shared" si="4"/>
        <v>0</v>
      </c>
      <c r="T5" s="188">
        <f t="shared" si="4"/>
        <v>0</v>
      </c>
      <c r="U5" s="188">
        <f t="shared" si="4"/>
        <v>0</v>
      </c>
      <c r="V5" s="188">
        <f t="shared" si="4"/>
        <v>0</v>
      </c>
      <c r="W5" s="188">
        <f t="shared" si="4"/>
        <v>0</v>
      </c>
      <c r="X5" s="188">
        <f t="shared" si="4"/>
        <v>0</v>
      </c>
      <c r="Y5" s="188">
        <f t="shared" si="4"/>
        <v>0</v>
      </c>
      <c r="Z5" s="188">
        <f t="shared" si="4"/>
        <v>0</v>
      </c>
      <c r="AA5" s="188">
        <f t="shared" si="4"/>
        <v>0</v>
      </c>
      <c r="AB5" s="188">
        <f t="shared" si="4"/>
        <v>0</v>
      </c>
      <c r="AC5" s="188">
        <f t="shared" si="4"/>
        <v>0</v>
      </c>
      <c r="AD5" s="188">
        <f t="shared" ref="AD5" si="5">AC8</f>
        <v>0</v>
      </c>
      <c r="AE5" s="188">
        <f t="shared" ref="AE5" si="6">AD8</f>
        <v>0</v>
      </c>
      <c r="AF5" s="32"/>
      <c r="AG5" s="32"/>
      <c r="AH5" s="32"/>
      <c r="AI5" s="32"/>
      <c r="AJ5" s="32"/>
      <c r="AK5" s="32"/>
      <c r="AL5" s="32"/>
      <c r="AM5" s="32"/>
    </row>
    <row r="6" spans="1:39" ht="15.75" x14ac:dyDescent="0.25">
      <c r="A6" s="45" t="s">
        <v>80</v>
      </c>
      <c r="B6" s="188">
        <f>+B5*$E$2</f>
        <v>0</v>
      </c>
      <c r="C6" s="188">
        <f t="shared" ref="C6:AE6" si="7">+C5*$E$2</f>
        <v>0</v>
      </c>
      <c r="D6" s="188">
        <f t="shared" si="7"/>
        <v>0</v>
      </c>
      <c r="E6" s="188">
        <f t="shared" si="7"/>
        <v>0</v>
      </c>
      <c r="F6" s="188">
        <f t="shared" si="7"/>
        <v>0</v>
      </c>
      <c r="G6" s="188">
        <f t="shared" si="7"/>
        <v>0</v>
      </c>
      <c r="H6" s="188">
        <f t="shared" si="7"/>
        <v>0</v>
      </c>
      <c r="I6" s="188">
        <f t="shared" si="7"/>
        <v>0</v>
      </c>
      <c r="J6" s="188">
        <f t="shared" si="7"/>
        <v>0</v>
      </c>
      <c r="K6" s="188">
        <f t="shared" si="7"/>
        <v>0</v>
      </c>
      <c r="L6" s="188">
        <f t="shared" si="7"/>
        <v>0</v>
      </c>
      <c r="M6" s="188">
        <f t="shared" si="7"/>
        <v>0</v>
      </c>
      <c r="N6" s="188">
        <f t="shared" si="7"/>
        <v>0</v>
      </c>
      <c r="O6" s="188">
        <f t="shared" si="7"/>
        <v>0</v>
      </c>
      <c r="P6" s="188">
        <f t="shared" si="7"/>
        <v>0</v>
      </c>
      <c r="Q6" s="188">
        <f t="shared" si="7"/>
        <v>0</v>
      </c>
      <c r="R6" s="188">
        <f t="shared" si="7"/>
        <v>0</v>
      </c>
      <c r="S6" s="188">
        <f t="shared" si="7"/>
        <v>0</v>
      </c>
      <c r="T6" s="188">
        <f t="shared" si="7"/>
        <v>0</v>
      </c>
      <c r="U6" s="188">
        <f t="shared" si="7"/>
        <v>0</v>
      </c>
      <c r="V6" s="188">
        <f t="shared" si="7"/>
        <v>0</v>
      </c>
      <c r="W6" s="188">
        <f t="shared" si="7"/>
        <v>0</v>
      </c>
      <c r="X6" s="188">
        <f t="shared" si="7"/>
        <v>0</v>
      </c>
      <c r="Y6" s="188">
        <f t="shared" si="7"/>
        <v>0</v>
      </c>
      <c r="Z6" s="188">
        <f t="shared" si="7"/>
        <v>0</v>
      </c>
      <c r="AA6" s="188">
        <f t="shared" si="7"/>
        <v>0</v>
      </c>
      <c r="AB6" s="188">
        <f t="shared" si="7"/>
        <v>0</v>
      </c>
      <c r="AC6" s="188">
        <f t="shared" si="7"/>
        <v>0</v>
      </c>
      <c r="AD6" s="188">
        <f t="shared" si="7"/>
        <v>0</v>
      </c>
      <c r="AE6" s="188">
        <f t="shared" si="7"/>
        <v>0</v>
      </c>
      <c r="AF6" s="32"/>
      <c r="AG6" s="32"/>
      <c r="AH6" s="32"/>
      <c r="AI6" s="32"/>
      <c r="AJ6" s="32"/>
      <c r="AK6" s="32"/>
      <c r="AL6" s="32"/>
      <c r="AM6" s="32"/>
    </row>
    <row r="7" spans="1:39" ht="15.75" x14ac:dyDescent="0.25">
      <c r="A7" s="29" t="s">
        <v>63</v>
      </c>
      <c r="B7" s="188">
        <f>$B3-B6</f>
        <v>0</v>
      </c>
      <c r="C7" s="188">
        <f t="shared" ref="C7:E7" si="8">$B3-C6</f>
        <v>0</v>
      </c>
      <c r="D7" s="188">
        <f t="shared" si="8"/>
        <v>0</v>
      </c>
      <c r="E7" s="188">
        <f t="shared" si="8"/>
        <v>0</v>
      </c>
      <c r="F7" s="188">
        <f t="shared" ref="F7" si="9">$B3-F6</f>
        <v>0</v>
      </c>
      <c r="G7" s="188">
        <f t="shared" ref="G7:H7" si="10">$B3-G6</f>
        <v>0</v>
      </c>
      <c r="H7" s="188">
        <f t="shared" si="10"/>
        <v>0</v>
      </c>
      <c r="I7" s="188">
        <f t="shared" ref="I7" si="11">$B3-I6</f>
        <v>0</v>
      </c>
      <c r="J7" s="188">
        <f t="shared" ref="J7:K7" si="12">$B3-J6</f>
        <v>0</v>
      </c>
      <c r="K7" s="188">
        <f t="shared" si="12"/>
        <v>0</v>
      </c>
      <c r="L7" s="188">
        <f t="shared" ref="L7" si="13">$B3-L6</f>
        <v>0</v>
      </c>
      <c r="M7" s="188">
        <f t="shared" ref="M7:N7" si="14">$B3-M6</f>
        <v>0</v>
      </c>
      <c r="N7" s="188">
        <f t="shared" si="14"/>
        <v>0</v>
      </c>
      <c r="O7" s="188">
        <f t="shared" ref="O7" si="15">$B3-O6</f>
        <v>0</v>
      </c>
      <c r="P7" s="188">
        <f t="shared" ref="P7:Q7" si="16">$B3-P6</f>
        <v>0</v>
      </c>
      <c r="Q7" s="188">
        <f t="shared" si="16"/>
        <v>0</v>
      </c>
      <c r="R7" s="188">
        <f t="shared" ref="R7" si="17">$B3-R6</f>
        <v>0</v>
      </c>
      <c r="S7" s="188">
        <f t="shared" ref="S7:T7" si="18">$B3-S6</f>
        <v>0</v>
      </c>
      <c r="T7" s="188">
        <f t="shared" si="18"/>
        <v>0</v>
      </c>
      <c r="U7" s="188">
        <f t="shared" ref="U7" si="19">$B3-U6</f>
        <v>0</v>
      </c>
      <c r="V7" s="188">
        <f t="shared" ref="V7:W7" si="20">$B3-V6</f>
        <v>0</v>
      </c>
      <c r="W7" s="188">
        <f t="shared" si="20"/>
        <v>0</v>
      </c>
      <c r="X7" s="188">
        <f t="shared" ref="X7" si="21">$B3-X6</f>
        <v>0</v>
      </c>
      <c r="Y7" s="188">
        <f t="shared" ref="Y7:Z7" si="22">$B3-Y6</f>
        <v>0</v>
      </c>
      <c r="Z7" s="188">
        <f t="shared" si="22"/>
        <v>0</v>
      </c>
      <c r="AA7" s="188">
        <f t="shared" ref="AA7" si="23">$B3-AA6</f>
        <v>0</v>
      </c>
      <c r="AB7" s="188">
        <f t="shared" ref="AB7:AC7" si="24">$B3-AB6</f>
        <v>0</v>
      </c>
      <c r="AC7" s="188">
        <f t="shared" si="24"/>
        <v>0</v>
      </c>
      <c r="AD7" s="188">
        <f t="shared" ref="AD7" si="25">$B3-AD6</f>
        <v>0</v>
      </c>
      <c r="AE7" s="188">
        <f t="shared" ref="AE7" si="26">$B3-AE6</f>
        <v>0</v>
      </c>
      <c r="AF7" s="32"/>
      <c r="AG7" s="32"/>
      <c r="AH7" s="32"/>
      <c r="AI7" s="32"/>
      <c r="AJ7" s="32"/>
      <c r="AK7" s="32"/>
      <c r="AL7" s="32"/>
      <c r="AM7" s="32"/>
    </row>
    <row r="8" spans="1:39" ht="18.75" x14ac:dyDescent="0.3">
      <c r="A8" s="29" t="s">
        <v>64</v>
      </c>
      <c r="B8" s="189">
        <f>B5-B7</f>
        <v>0</v>
      </c>
      <c r="C8" s="188">
        <f t="shared" ref="C8:K8" si="27">C5-C7</f>
        <v>0</v>
      </c>
      <c r="D8" s="188">
        <f t="shared" si="27"/>
        <v>0</v>
      </c>
      <c r="E8" s="188">
        <f t="shared" si="27"/>
        <v>0</v>
      </c>
      <c r="F8" s="188">
        <f t="shared" si="27"/>
        <v>0</v>
      </c>
      <c r="G8" s="188">
        <f t="shared" si="27"/>
        <v>0</v>
      </c>
      <c r="H8" s="188">
        <f t="shared" si="27"/>
        <v>0</v>
      </c>
      <c r="I8" s="188">
        <f t="shared" si="27"/>
        <v>0</v>
      </c>
      <c r="J8" s="188">
        <f t="shared" si="27"/>
        <v>0</v>
      </c>
      <c r="K8" s="188">
        <f t="shared" si="27"/>
        <v>0</v>
      </c>
      <c r="L8" s="188">
        <f t="shared" ref="L8:AE8" si="28">L5-L7</f>
        <v>0</v>
      </c>
      <c r="M8" s="188">
        <f t="shared" si="28"/>
        <v>0</v>
      </c>
      <c r="N8" s="188">
        <f t="shared" si="28"/>
        <v>0</v>
      </c>
      <c r="O8" s="188">
        <f t="shared" si="28"/>
        <v>0</v>
      </c>
      <c r="P8" s="188">
        <f t="shared" si="28"/>
        <v>0</v>
      </c>
      <c r="Q8" s="188">
        <f t="shared" si="28"/>
        <v>0</v>
      </c>
      <c r="R8" s="188">
        <f t="shared" si="28"/>
        <v>0</v>
      </c>
      <c r="S8" s="188">
        <f t="shared" si="28"/>
        <v>0</v>
      </c>
      <c r="T8" s="188">
        <f t="shared" si="28"/>
        <v>0</v>
      </c>
      <c r="U8" s="188">
        <f t="shared" si="28"/>
        <v>0</v>
      </c>
      <c r="V8" s="188">
        <f t="shared" si="28"/>
        <v>0</v>
      </c>
      <c r="W8" s="188">
        <f t="shared" si="28"/>
        <v>0</v>
      </c>
      <c r="X8" s="188">
        <f t="shared" si="28"/>
        <v>0</v>
      </c>
      <c r="Y8" s="188">
        <f t="shared" si="28"/>
        <v>0</v>
      </c>
      <c r="Z8" s="188">
        <f t="shared" si="28"/>
        <v>0</v>
      </c>
      <c r="AA8" s="188">
        <f t="shared" si="28"/>
        <v>0</v>
      </c>
      <c r="AB8" s="188">
        <f t="shared" si="28"/>
        <v>0</v>
      </c>
      <c r="AC8" s="188">
        <f t="shared" si="28"/>
        <v>0</v>
      </c>
      <c r="AD8" s="188">
        <f t="shared" si="28"/>
        <v>0</v>
      </c>
      <c r="AE8" s="188">
        <f t="shared" si="28"/>
        <v>0</v>
      </c>
      <c r="AF8" s="32"/>
      <c r="AG8" s="32"/>
      <c r="AH8" s="32"/>
      <c r="AI8" s="32"/>
      <c r="AJ8" s="32"/>
      <c r="AK8" s="32"/>
      <c r="AL8" s="32"/>
      <c r="AM8" s="32"/>
    </row>
    <row r="9" spans="1:39" ht="11.45" customHeight="1" thickBot="1" x14ac:dyDescent="0.3"/>
    <row r="10" spans="1:39" ht="19.5" thickBot="1" x14ac:dyDescent="0.35">
      <c r="A10" s="191" t="s">
        <v>170</v>
      </c>
      <c r="B10" s="190">
        <f>B3/12</f>
        <v>0</v>
      </c>
    </row>
  </sheetData>
  <mergeCells count="2">
    <mergeCell ref="A1:I1"/>
    <mergeCell ref="B2:C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"/>
  <sheetViews>
    <sheetView zoomScale="150" zoomScaleNormal="150" zoomScalePageLayoutView="150" workbookViewId="0">
      <selection activeCell="B13" sqref="B13:G13"/>
    </sheetView>
  </sheetViews>
  <sheetFormatPr defaultColWidth="11.42578125" defaultRowHeight="15" x14ac:dyDescent="0.25"/>
  <cols>
    <col min="1" max="1" width="6.28515625" customWidth="1"/>
  </cols>
  <sheetData>
    <row r="1" spans="1:10" ht="32.450000000000003" customHeight="1" x14ac:dyDescent="0.25">
      <c r="B1" s="219" t="s">
        <v>35</v>
      </c>
      <c r="C1" s="219"/>
      <c r="D1" s="218" t="s">
        <v>185</v>
      </c>
      <c r="E1" s="218"/>
      <c r="F1" s="218"/>
      <c r="G1" s="218"/>
    </row>
    <row r="2" spans="1:10" x14ac:dyDescent="0.25">
      <c r="A2" s="33">
        <v>1</v>
      </c>
      <c r="B2" s="220" t="s">
        <v>173</v>
      </c>
      <c r="C2" s="220"/>
      <c r="D2" s="220"/>
      <c r="E2" s="220"/>
      <c r="F2" s="220"/>
      <c r="G2" s="220"/>
      <c r="H2" s="220"/>
      <c r="I2" s="220"/>
      <c r="J2" s="220"/>
    </row>
    <row r="3" spans="1:10" x14ac:dyDescent="0.25">
      <c r="A3" s="33">
        <v>2</v>
      </c>
      <c r="B3" s="221" t="s">
        <v>174</v>
      </c>
      <c r="C3" s="221"/>
      <c r="D3" s="221"/>
      <c r="E3" s="221"/>
      <c r="F3" s="221"/>
      <c r="G3" s="221"/>
      <c r="H3" s="221"/>
      <c r="I3" s="221"/>
      <c r="J3" s="221"/>
    </row>
    <row r="4" spans="1:10" x14ac:dyDescent="0.25">
      <c r="A4" s="33">
        <v>3</v>
      </c>
      <c r="B4" s="220" t="s">
        <v>175</v>
      </c>
      <c r="C4" s="220"/>
      <c r="D4" s="220"/>
      <c r="E4" s="220"/>
      <c r="F4" s="220"/>
      <c r="G4" s="220"/>
      <c r="H4" s="220"/>
      <c r="I4" s="220"/>
      <c r="J4" s="220"/>
    </row>
    <row r="5" spans="1:10" x14ac:dyDescent="0.25">
      <c r="A5" s="33">
        <v>4</v>
      </c>
      <c r="B5" s="221" t="s">
        <v>187</v>
      </c>
      <c r="C5" s="221"/>
      <c r="D5" s="221"/>
      <c r="E5" s="221"/>
      <c r="F5" s="221"/>
      <c r="G5" s="221"/>
      <c r="H5" s="221"/>
      <c r="I5" s="221"/>
      <c r="J5" s="221"/>
    </row>
    <row r="6" spans="1:10" x14ac:dyDescent="0.25">
      <c r="A6" s="33">
        <v>5</v>
      </c>
      <c r="B6" s="220" t="s">
        <v>188</v>
      </c>
      <c r="C6" s="220"/>
      <c r="D6" s="220"/>
      <c r="E6" s="220"/>
      <c r="F6" s="220"/>
      <c r="G6" s="220"/>
      <c r="H6" s="220"/>
      <c r="I6" s="220"/>
      <c r="J6" s="220"/>
    </row>
    <row r="7" spans="1:10" x14ac:dyDescent="0.25">
      <c r="A7" s="33">
        <v>6</v>
      </c>
      <c r="B7" s="220" t="s">
        <v>176</v>
      </c>
      <c r="C7" s="220"/>
      <c r="D7" s="220"/>
      <c r="E7" s="220"/>
      <c r="F7" s="220"/>
      <c r="G7" s="220"/>
      <c r="H7" s="220"/>
      <c r="I7" s="220"/>
      <c r="J7" s="220"/>
    </row>
    <row r="8" spans="1:10" x14ac:dyDescent="0.25">
      <c r="A8" s="33">
        <v>7</v>
      </c>
      <c r="B8" s="220" t="s">
        <v>186</v>
      </c>
      <c r="C8" s="220"/>
      <c r="D8" s="220"/>
      <c r="E8" s="220"/>
      <c r="F8" s="220"/>
      <c r="G8" s="220"/>
      <c r="H8" s="220"/>
      <c r="I8" s="220"/>
      <c r="J8" s="220"/>
    </row>
    <row r="9" spans="1:10" x14ac:dyDescent="0.25">
      <c r="A9" s="33">
        <v>8</v>
      </c>
      <c r="B9" s="221" t="s">
        <v>177</v>
      </c>
      <c r="C9" s="221"/>
      <c r="D9" s="221"/>
      <c r="E9" s="221"/>
      <c r="F9" s="221"/>
      <c r="G9" s="221"/>
      <c r="H9" s="221"/>
      <c r="I9" s="221"/>
      <c r="J9" s="221"/>
    </row>
    <row r="10" spans="1:10" x14ac:dyDescent="0.25">
      <c r="A10" s="33">
        <v>9</v>
      </c>
      <c r="B10" s="221" t="s">
        <v>178</v>
      </c>
      <c r="C10" s="221"/>
      <c r="D10" s="221"/>
      <c r="E10" s="221"/>
      <c r="F10" s="221"/>
      <c r="G10" s="221"/>
      <c r="H10" s="221"/>
    </row>
    <row r="11" spans="1:10" x14ac:dyDescent="0.25">
      <c r="A11" s="33">
        <v>10</v>
      </c>
      <c r="B11" s="220" t="s">
        <v>179</v>
      </c>
      <c r="C11" s="220"/>
      <c r="D11" s="220"/>
      <c r="E11" s="220"/>
      <c r="F11" s="220"/>
    </row>
    <row r="12" spans="1:10" x14ac:dyDescent="0.25">
      <c r="A12" s="33">
        <v>11</v>
      </c>
      <c r="B12" s="220" t="s">
        <v>180</v>
      </c>
      <c r="C12" s="220"/>
      <c r="D12" s="220"/>
      <c r="E12" s="220"/>
      <c r="F12" s="220"/>
      <c r="G12" s="220"/>
    </row>
    <row r="13" spans="1:10" x14ac:dyDescent="0.25">
      <c r="A13" s="33">
        <v>12</v>
      </c>
      <c r="B13" s="220" t="s">
        <v>181</v>
      </c>
      <c r="C13" s="220"/>
      <c r="D13" s="220"/>
      <c r="E13" s="220"/>
      <c r="F13" s="220"/>
      <c r="G13" s="220"/>
    </row>
  </sheetData>
  <mergeCells count="14">
    <mergeCell ref="B11:F11"/>
    <mergeCell ref="B13:G13"/>
    <mergeCell ref="B12:G12"/>
    <mergeCell ref="B4:J4"/>
    <mergeCell ref="B7:J7"/>
    <mergeCell ref="B9:J9"/>
    <mergeCell ref="B10:H10"/>
    <mergeCell ref="B8:J8"/>
    <mergeCell ref="B6:J6"/>
    <mergeCell ref="D1:G1"/>
    <mergeCell ref="B1:C1"/>
    <mergeCell ref="B2:J2"/>
    <mergeCell ref="B3:J3"/>
    <mergeCell ref="B5:J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tabSelected="1" zoomScale="80" zoomScaleNormal="80" workbookViewId="0">
      <selection activeCell="I18" sqref="I18"/>
    </sheetView>
  </sheetViews>
  <sheetFormatPr defaultColWidth="11.42578125" defaultRowHeight="15" x14ac:dyDescent="0.25"/>
  <cols>
    <col min="1" max="1" width="11.42578125" style="76"/>
    <col min="2" max="2" width="79.140625" style="76" customWidth="1"/>
    <col min="3" max="3" width="38.7109375" style="76" customWidth="1"/>
    <col min="4" max="16384" width="11.42578125" style="76"/>
  </cols>
  <sheetData>
    <row r="1" spans="2:4" ht="27" thickBot="1" x14ac:dyDescent="0.45">
      <c r="B1" s="93"/>
      <c r="C1" s="93"/>
    </row>
    <row r="2" spans="2:4" ht="27" thickBot="1" x14ac:dyDescent="0.45">
      <c r="B2" s="222" t="s">
        <v>103</v>
      </c>
      <c r="C2" s="223"/>
    </row>
    <row r="3" spans="2:4" ht="26.25" x14ac:dyDescent="0.4">
      <c r="B3" s="193" t="s">
        <v>192</v>
      </c>
      <c r="C3" s="193"/>
    </row>
    <row r="4" spans="2:4" ht="23.25" x14ac:dyDescent="0.35">
      <c r="B4" s="194" t="s">
        <v>104</v>
      </c>
      <c r="C4" s="195">
        <f>+Flujo!C18</f>
        <v>0</v>
      </c>
    </row>
    <row r="5" spans="2:4" ht="23.25" x14ac:dyDescent="0.35">
      <c r="B5" s="194"/>
      <c r="C5" s="195"/>
    </row>
    <row r="6" spans="2:4" ht="24" thickBot="1" x14ac:dyDescent="0.4">
      <c r="B6" s="194" t="s">
        <v>105</v>
      </c>
      <c r="C6" s="195">
        <f>+Flujo!C54</f>
        <v>0</v>
      </c>
    </row>
    <row r="7" spans="2:4" ht="24" thickBot="1" x14ac:dyDescent="0.4">
      <c r="B7" s="94" t="s">
        <v>106</v>
      </c>
      <c r="C7" s="95">
        <f>+C4-C6</f>
        <v>0</v>
      </c>
    </row>
    <row r="8" spans="2:4" ht="24" customHeight="1" x14ac:dyDescent="0.35">
      <c r="B8" s="206" t="s">
        <v>193</v>
      </c>
      <c r="C8" s="196" t="e">
        <f>+C7/C6</f>
        <v>#DIV/0!</v>
      </c>
    </row>
    <row r="9" spans="2:4" ht="15.75" thickBot="1" x14ac:dyDescent="0.3"/>
    <row r="10" spans="2:4" ht="24" thickBot="1" x14ac:dyDescent="0.4">
      <c r="B10" s="96" t="s">
        <v>107</v>
      </c>
      <c r="C10" s="97" t="s">
        <v>108</v>
      </c>
    </row>
    <row r="11" spans="2:4" ht="29.25" thickBot="1" x14ac:dyDescent="0.5">
      <c r="B11" s="98" t="s">
        <v>109</v>
      </c>
      <c r="C11" s="99" t="e">
        <f>+Flujo!C63</f>
        <v>#DIV/0!</v>
      </c>
    </row>
    <row r="12" spans="2:4" ht="29.25" thickBot="1" x14ac:dyDescent="0.5">
      <c r="B12" s="98" t="s">
        <v>89</v>
      </c>
      <c r="C12" s="100">
        <v>0.06</v>
      </c>
    </row>
    <row r="13" spans="2:4" ht="29.25" thickBot="1" x14ac:dyDescent="0.5">
      <c r="B13" s="98" t="s">
        <v>110</v>
      </c>
      <c r="C13" s="99" t="e">
        <f>+Flujo!C64</f>
        <v>#DIV/0!</v>
      </c>
    </row>
    <row r="14" spans="2:4" ht="29.25" thickBot="1" x14ac:dyDescent="0.5">
      <c r="B14" s="98" t="s">
        <v>111</v>
      </c>
      <c r="C14" s="99" t="e">
        <f>+C13-C11</f>
        <v>#DIV/0!</v>
      </c>
      <c r="D14" s="192"/>
    </row>
    <row r="15" spans="2:4" ht="29.25" thickBot="1" x14ac:dyDescent="0.5">
      <c r="B15" s="101" t="s">
        <v>119</v>
      </c>
      <c r="C15" s="102" t="e">
        <f>+C14*Costos!C20</f>
        <v>#DIV/0!</v>
      </c>
    </row>
    <row r="17" spans="2:3" ht="15.75" x14ac:dyDescent="0.25">
      <c r="B17" s="197" t="s">
        <v>118</v>
      </c>
    </row>
    <row r="20" spans="2:3" ht="28.5" x14ac:dyDescent="0.45">
      <c r="B20" s="103" t="s">
        <v>112</v>
      </c>
      <c r="C20"/>
    </row>
    <row r="21" spans="2:3" ht="23.25" x14ac:dyDescent="0.35">
      <c r="B21" s="198" t="s">
        <v>113</v>
      </c>
      <c r="C21" s="199">
        <f>+Flujo!C26</f>
        <v>0</v>
      </c>
    </row>
    <row r="22" spans="2:3" ht="23.25" x14ac:dyDescent="0.35">
      <c r="B22" s="200" t="s">
        <v>114</v>
      </c>
      <c r="C22" s="201">
        <f>+Flujo!C34</f>
        <v>0</v>
      </c>
    </row>
    <row r="23" spans="2:3" ht="23.25" x14ac:dyDescent="0.35">
      <c r="B23" s="200" t="s">
        <v>115</v>
      </c>
      <c r="C23" s="201">
        <f>+Flujo!C35</f>
        <v>0</v>
      </c>
    </row>
    <row r="24" spans="2:3" ht="23.25" x14ac:dyDescent="0.35">
      <c r="B24" s="200" t="str">
        <f>+[2]Flujo!A73</f>
        <v>Formalización</v>
      </c>
      <c r="C24" s="201">
        <f>+Flujo!C46</f>
        <v>0</v>
      </c>
    </row>
    <row r="25" spans="2:3" ht="23.25" x14ac:dyDescent="0.35">
      <c r="B25" s="202" t="str">
        <f>+[2]Flujo!A74</f>
        <v>Desarrollo Comunal</v>
      </c>
      <c r="C25" s="203">
        <f>+Flujo!C47</f>
        <v>0</v>
      </c>
    </row>
    <row r="26" spans="2:3" ht="28.5" x14ac:dyDescent="0.45">
      <c r="B26" s="104" t="s">
        <v>116</v>
      </c>
      <c r="C26" s="105">
        <f>SUM(C21:C25)</f>
        <v>0</v>
      </c>
    </row>
    <row r="27" spans="2:3" x14ac:dyDescent="0.25">
      <c r="C27" s="133"/>
    </row>
    <row r="28" spans="2:3" ht="23.25" x14ac:dyDescent="0.35">
      <c r="B28" s="194" t="s">
        <v>117</v>
      </c>
      <c r="C28" s="204">
        <f>+C7</f>
        <v>0</v>
      </c>
    </row>
    <row r="29" spans="2:3" ht="23.25" x14ac:dyDescent="0.35">
      <c r="C29" s="205">
        <f>+C28+C26</f>
        <v>0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baseType="lpstr" size="7">
      <vt:lpstr>Flujo</vt:lpstr>
      <vt:lpstr>Costos</vt:lpstr>
      <vt:lpstr>Ventas</vt:lpstr>
      <vt:lpstr>Financiamiento</vt:lpstr>
      <vt:lpstr>Supuestos</vt:lpstr>
      <vt:lpstr>Resumen</vt:lpstr>
      <vt:lpstr>Flujo!Print_Area</vt:lpstr>
    </vt:vector>
  </TitlesOfParts>
  <LinksUpToDate>false</LinksUpToDate>
  <SharedDoc>false</SharedDoc>
  <HyperlinksChanged>false</HyperlinksChanged>
  <AppVersion>15.0300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